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/>
  <bookViews>
    <workbookView xWindow="480" yWindow="6195" windowWidth="27795" windowHeight="6225"/>
  </bookViews>
  <sheets>
    <sheet name="Fee Estimator" sheetId="1" r:id="rId1"/>
    <sheet name="BVD" sheetId="3" state="hidden" r:id="rId2"/>
  </sheets>
  <definedNames>
    <definedName name="BVDtable">BVD!$C$4:$N$30</definedName>
    <definedName name="ConstType">BVD!$F$3:$N$3</definedName>
    <definedName name="OccupancyGroup">BVD!$C$4:$C$30</definedName>
    <definedName name="_xlnm.Print_Area" localSheetId="0">'Fee Estimator'!$B$5:$H$67,'Fee Estimator'!$K$27:$Q$67</definedName>
    <definedName name="Z_82C23FDF_3319_45E1_81A6_571CA12F54C4_.wvu.Cols" localSheetId="0" hidden="1">'Fee Estimator'!$E:$E,'Fee Estimator'!$I:$J,'Fee Estimator'!$R:$AA</definedName>
    <definedName name="Z_82C23FDF_3319_45E1_81A6_571CA12F54C4_.wvu.PrintArea" localSheetId="0" hidden="1">'Fee Estimator'!$B$5:$H$67,'Fee Estimator'!$K$27:$Q$67</definedName>
  </definedNames>
  <calcPr calcId="145621" concurrentCalc="0"/>
  <customWorkbookViews>
    <customWorkbookView name="web view" guid="{82C23FDF-3319-45E1-81A6-571CA12F54C4}" maximized="1" windowWidth="1920" windowHeight="874" activeSheetId="1"/>
  </customWorkbookViews>
</workbook>
</file>

<file path=xl/calcChain.xml><?xml version="1.0" encoding="utf-8"?>
<calcChain xmlns="http://schemas.openxmlformats.org/spreadsheetml/2006/main">
  <c r="E32" i="1" l="1"/>
  <c r="F32" i="1"/>
  <c r="G32" i="1"/>
  <c r="E33" i="1"/>
  <c r="F33" i="1"/>
  <c r="G33" i="1"/>
  <c r="E34" i="1"/>
  <c r="F34" i="1"/>
  <c r="G34" i="1"/>
  <c r="E35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G43" i="1"/>
  <c r="T37" i="1"/>
  <c r="U37" i="1"/>
  <c r="V37" i="1"/>
  <c r="W37" i="1"/>
  <c r="X37" i="1"/>
  <c r="Y37" i="1"/>
  <c r="T35" i="1"/>
  <c r="U35" i="1"/>
  <c r="V35" i="1"/>
  <c r="W35" i="1"/>
  <c r="X35" i="1"/>
  <c r="Y35" i="1"/>
  <c r="T36" i="1"/>
  <c r="U36" i="1"/>
  <c r="V36" i="1"/>
  <c r="W36" i="1"/>
  <c r="X36" i="1"/>
  <c r="Y36" i="1"/>
  <c r="AA33" i="1"/>
  <c r="T34" i="1"/>
  <c r="U34" i="1"/>
  <c r="V34" i="1"/>
  <c r="W34" i="1"/>
  <c r="X34" i="1"/>
  <c r="V33" i="1"/>
  <c r="Y33" i="1"/>
  <c r="G45" i="1"/>
  <c r="Y34" i="1"/>
  <c r="X33" i="1"/>
  <c r="E36" i="1"/>
  <c r="E37" i="1"/>
  <c r="E38" i="1"/>
  <c r="E39" i="1"/>
  <c r="E40" i="1"/>
  <c r="E41" i="1"/>
  <c r="E42" i="1"/>
  <c r="E43" i="1"/>
  <c r="E44" i="1"/>
  <c r="D43" i="1"/>
  <c r="E45" i="1"/>
</calcChain>
</file>

<file path=xl/comments1.xml><?xml version="1.0" encoding="utf-8"?>
<comments xmlns="http://schemas.openxmlformats.org/spreadsheetml/2006/main">
  <authors>
    <author>AsposeUser</author>
  </authors>
  <commentList>
    <comment ref="F31" authorId="0">
      <text>
        <r>
          <rPr>
            <sz val="12"/>
            <color indexed="81"/>
            <rFont val="Trebuchet MS"/>
            <family val="2"/>
          </rPr>
          <t>This amount is taken from the ICC Building Valuation Data table.</t>
        </r>
      </text>
    </comment>
  </commentList>
</comments>
</file>

<file path=xl/sharedStrings.xml><?xml version="1.0" encoding="utf-8"?>
<sst xmlns="http://schemas.openxmlformats.org/spreadsheetml/2006/main" count="206" uniqueCount="137">
  <si>
    <t>Institutional, incapacitated</t>
  </si>
  <si>
    <t>Construction Type</t>
  </si>
  <si>
    <t>IIIB</t>
  </si>
  <si>
    <t>IIIA</t>
  </si>
  <si>
    <t>I-2a</t>
  </si>
  <si>
    <t>For PUBLIC BUILDINGS, choose the category that the occupancy most nearly resembles.</t>
  </si>
  <si>
    <t>VB</t>
  </si>
  <si>
    <t>VA</t>
  </si>
  <si>
    <t>Factory and industrial, moderate hazard</t>
  </si>
  <si>
    <t>Residential, hotels</t>
  </si>
  <si>
    <t>Assembly, arenas</t>
  </si>
  <si>
    <t>Assembly, theaters, without stage</t>
  </si>
  <si>
    <t>Apartment houses</t>
  </si>
  <si>
    <t>Jails</t>
  </si>
  <si>
    <t>Institutional, restrained</t>
  </si>
  <si>
    <t>Schools</t>
  </si>
  <si>
    <t>High Hazard</t>
  </si>
  <si>
    <t>Hospitals</t>
  </si>
  <si>
    <t>E</t>
  </si>
  <si>
    <t>A-2a</t>
  </si>
  <si>
    <t>B</t>
  </si>
  <si>
    <t>Assembly, nightclubs</t>
  </si>
  <si>
    <t>M</t>
  </si>
  <si>
    <t>U</t>
  </si>
  <si>
    <t>Residential care, assisted living facilities</t>
  </si>
  <si>
    <t>Institutional, day care facilities</t>
  </si>
  <si>
    <t>Service stations (canopies &amp; service bays), warehouses</t>
  </si>
  <si>
    <t>IBC Occupancy Group</t>
  </si>
  <si>
    <t>Institutional, supervised environment</t>
  </si>
  <si>
    <t>A-1a</t>
  </si>
  <si>
    <t>Institutional,</t>
  </si>
  <si>
    <t>Nursing homes</t>
  </si>
  <si>
    <t>Storage, moderate hazard</t>
  </si>
  <si>
    <t>Assembly, churches</t>
  </si>
  <si>
    <t>Banks, Medical Office, Office</t>
  </si>
  <si>
    <t>Utility, miscellaneous</t>
  </si>
  <si>
    <t>H-2,3,4</t>
  </si>
  <si>
    <t>R-2</t>
  </si>
  <si>
    <t>R-1</t>
  </si>
  <si>
    <t>S-2</t>
  </si>
  <si>
    <t>Assembly, general, community halls, libraries, museums</t>
  </si>
  <si>
    <t>S-1</t>
  </si>
  <si>
    <t>R-4</t>
  </si>
  <si>
    <t>R-3</t>
  </si>
  <si>
    <t>High Hazard, explosives</t>
  </si>
  <si>
    <t>Storage, low hazard</t>
  </si>
  <si>
    <t>Bowling alleys, libraries</t>
  </si>
  <si>
    <t>NOTES:</t>
  </si>
  <si>
    <t>IB</t>
  </si>
  <si>
    <t>Hotels and motels</t>
  </si>
  <si>
    <t>IA</t>
  </si>
  <si>
    <t>Dwellings</t>
  </si>
  <si>
    <t>F-2</t>
  </si>
  <si>
    <t>Business</t>
  </si>
  <si>
    <t>F-1</t>
  </si>
  <si>
    <t>Restaurants</t>
  </si>
  <si>
    <t>Factory and industrial, low hazard</t>
  </si>
  <si>
    <t>Stores, service stations (mini-marts)</t>
  </si>
  <si>
    <t>A-3a</t>
  </si>
  <si>
    <t>IV</t>
  </si>
  <si>
    <t>Theaters, auditoriums</t>
  </si>
  <si>
    <t>Mercantile</t>
  </si>
  <si>
    <t>IIA</t>
  </si>
  <si>
    <t>IIB</t>
  </si>
  <si>
    <t>Assembly, restaurants, bars, banquet halls</t>
  </si>
  <si>
    <t>A-2</t>
  </si>
  <si>
    <t>Industrial plants</t>
  </si>
  <si>
    <t>A-3</t>
  </si>
  <si>
    <t>A-1</t>
  </si>
  <si>
    <t>Educational</t>
  </si>
  <si>
    <t>Churches</t>
  </si>
  <si>
    <t>Residential garage, private garage</t>
  </si>
  <si>
    <t>A-4</t>
  </si>
  <si>
    <t>HPM</t>
  </si>
  <si>
    <t>Residential, one- and two-family</t>
  </si>
  <si>
    <t>H-1</t>
  </si>
  <si>
    <t>Assembly, theaters, with stage</t>
  </si>
  <si>
    <t>I-1</t>
  </si>
  <si>
    <t>I-3</t>
  </si>
  <si>
    <t>I-2</t>
  </si>
  <si>
    <t>Residential, multiple family</t>
  </si>
  <si>
    <t>I-4</t>
  </si>
  <si>
    <t>Public garages, warehouse</t>
  </si>
  <si>
    <t>H-5</t>
  </si>
  <si>
    <t>Convalescent hospitals, homes for the elderly</t>
  </si>
  <si>
    <t>Occupancy Group Areas</t>
  </si>
  <si>
    <t xml:space="preserve">Total Square Feet: </t>
  </si>
  <si>
    <t xml:space="preserve">R-4 </t>
  </si>
  <si>
    <t>Residential, care/assisted living facilities</t>
  </si>
  <si>
    <t>0.00 means Not Permittable</t>
  </si>
  <si>
    <t>Row Index</t>
  </si>
  <si>
    <t>Calculated Fee Valuation</t>
  </si>
  <si>
    <t>FY2015 Schedule C</t>
  </si>
  <si>
    <t>2015 ICC Uses</t>
  </si>
  <si>
    <t>Building Valuation Data 2015</t>
  </si>
  <si>
    <t>Valuation</t>
  </si>
  <si>
    <t>$15,0000 and less than 100,000</t>
  </si>
  <si>
    <t xml:space="preserve">$100,000 and less than $500,000 </t>
  </si>
  <si>
    <t>$500.00 and less $15,000.00</t>
  </si>
  <si>
    <t>$500,000 and less than $1,000,000</t>
  </si>
  <si>
    <t>over $1,000,000</t>
  </si>
  <si>
    <t>Base Fee</t>
  </si>
  <si>
    <t>Fee over Base Amount</t>
  </si>
  <si>
    <t>30 % Plan review Fee</t>
  </si>
  <si>
    <t>Total Plan Fee</t>
  </si>
  <si>
    <t>3% Tech Fee</t>
  </si>
  <si>
    <t>Total Permit Fee</t>
  </si>
  <si>
    <t>Permit Fee</t>
  </si>
  <si>
    <t>Total Permit Fee and Plan Review</t>
  </si>
  <si>
    <t>Select your Occupancy and Construction Type by clicking on a yellow box and selecting from the drop-down menus below:</t>
  </si>
  <si>
    <t>Type in the square footage of the building:</t>
  </si>
  <si>
    <t>This Calculator is Applicable to New Construction and Additions only.</t>
  </si>
  <si>
    <t>Square Footage</t>
  </si>
  <si>
    <t>Type V</t>
  </si>
  <si>
    <t>Type IV</t>
  </si>
  <si>
    <t>Type III</t>
  </si>
  <si>
    <t>Types I and II</t>
  </si>
  <si>
    <r>
      <t xml:space="preserve">Type V construction is that type of construction in which the structural elements, exterior walls and interior walls are of any materials permitted by this code.  </t>
    </r>
    <r>
      <rPr>
        <b/>
        <sz val="11"/>
        <rFont val="Arial"/>
        <family val="2"/>
      </rPr>
      <t xml:space="preserve">Example: A building with Interior and exterior wood wall construction and wood trusses for roof and floor assemblies. </t>
    </r>
  </si>
  <si>
    <t>Theaters, auditoriums, Movie Theaters</t>
  </si>
  <si>
    <t xml:space="preserve">Schools Typically K-12 Grade
</t>
  </si>
  <si>
    <t>Locations with large dance floors</t>
  </si>
  <si>
    <t xml:space="preserve">  For a more detailed description see Chapter 3 of the International Building Code</t>
  </si>
  <si>
    <t>Construction Types:    For a more detailed description see Chapter 6 of the International Building Code</t>
  </si>
  <si>
    <t>Types</t>
  </si>
  <si>
    <t>Examples of Construction Types</t>
  </si>
  <si>
    <t xml:space="preserve">ICC Building Valuation Data Table Uses </t>
  </si>
  <si>
    <t>NOT PERMITTED</t>
  </si>
  <si>
    <t>Buildings housing more than 16 persons on24-hour basis in a supervised environment</t>
  </si>
  <si>
    <t>Buildings used for medical, surgical, psychiatric, or nursing care for persons who are not capable of self-preservation.</t>
  </si>
  <si>
    <t>Theaters, auditoriums, Symphony and Concert Halls</t>
  </si>
  <si>
    <t>Assembly uses intended for worship, recreation or amusement. Examples; Art Galleries</t>
  </si>
  <si>
    <t>Building used for assembling, fabricating, finishing, manufacturing, operations</t>
  </si>
  <si>
    <t>Assembly uses intended for viewing of indoor sporting events with spectator seating</t>
  </si>
  <si>
    <r>
      <t xml:space="preserve">Types I and II construction are those types of construction in which the building elements are of non-combustible materials. </t>
    </r>
    <r>
      <rPr>
        <b/>
        <sz val="11"/>
        <rFont val="Arial"/>
        <family val="2"/>
      </rPr>
      <t>Example: A building with cinder block or tilt-up concrete exterior walls,  metal trusses and interior steel stud walls.</t>
    </r>
  </si>
  <si>
    <r>
      <t xml:space="preserve">Type III construction is that type of construction in which the exterior walls are of non-combustible materials and the interior building elements are of any material permitted by the code. </t>
    </r>
    <r>
      <rPr>
        <b/>
        <sz val="11"/>
        <rFont val="Arial"/>
        <family val="2"/>
      </rPr>
      <t>Example: A building with cinder block exterior walls,  wood trusses and interior wood stud walls.</t>
    </r>
  </si>
  <si>
    <t xml:space="preserve">Type IV construction (Heavy Timber, HT) is that type of construction in which the exterior walls are of non-combustible materials and the interior building elements are of solid or laminated wood without concealed spaces. </t>
  </si>
  <si>
    <t>Building Valuation Data Cost/Sq.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</si>
</sst>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\ ;[Red]&quot;($&quot;#,##0.00\)"/>
    <numFmt numFmtId="165" formatCode="0.00000"/>
    <numFmt numFmtId="166" formatCode="\$\ #,##0.00"/>
    <numFmt numFmtId="167" formatCode="_(* #,##0_);_(* \(#,##0\);_(* &quot;-&quot;??_);_(@_)"/>
    <numFmt numFmtId="168" formatCode="&quot;$&quot;#,##0.00"/>
  </numFmts>
  <fonts count="30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/>
      <sz val="10"/>
      <color indexed="39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sz val="12"/>
      <color indexed="81"/>
      <name val="Trebuchet MS"/>
      <family val="2"/>
    </font>
    <font>
      <sz val="10"/>
      <color rgb="FF000000"/>
      <name val="Times New Roman"/>
      <family val="1"/>
    </font>
    <font>
      <b/>
      <u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indexed="39"/>
      <name val="Arial"/>
      <family val="2"/>
    </font>
    <font>
      <sz val="11"/>
      <color indexed="39"/>
      <name val="Arial"/>
      <family val="2"/>
    </font>
    <font>
      <sz val="11"/>
      <color indexed="10"/>
      <name val="Arial"/>
      <family val="2"/>
    </font>
    <font>
      <b/>
      <sz val="14"/>
      <color rgb="FFFF0000"/>
      <name val="Arial"/>
      <family val="2"/>
    </font>
    <font>
      <b/>
      <sz val="22"/>
      <name val="Century Gothic"/>
      <family val="2"/>
    </font>
    <font>
      <b/>
      <sz val="36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sz val="12"/>
      <color rgb="FFFF3300"/>
      <name val="Century Gothic"/>
      <family val="2"/>
    </font>
    <font>
      <b/>
      <sz val="12"/>
      <name val="Century Gothic"/>
      <family val="2"/>
    </font>
    <font>
      <sz val="20"/>
      <color rgb="FFFFFFCC"/>
      <name val="Arial"/>
      <family val="2"/>
    </font>
    <font>
      <b/>
      <sz val="11"/>
      <name val="Arial Black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1A4652"/>
        <bgColor indexed="31"/>
      </patternFill>
    </fill>
    <fill>
      <patternFill patternType="solid">
        <fgColor rgb="FFFFAE9B"/>
        <bgColor indexed="31"/>
      </patternFill>
    </fill>
  </fills>
  <borders count="117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rgb="FF1A4652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rgb="FF1A4652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auto="1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 style="thick">
        <color rgb="FF1A4652"/>
      </left>
      <right/>
      <top/>
      <bottom style="thin">
        <color auto="1"/>
      </bottom>
      <diagonal/>
    </border>
    <border>
      <left style="thick">
        <color rgb="FF1A465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1A465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rgb="FF1A4652"/>
      </left>
      <right style="dotted">
        <color rgb="FF1A4652"/>
      </right>
      <top style="dotted">
        <color rgb="FF1A4652"/>
      </top>
      <bottom style="dotted">
        <color rgb="FF1A4652"/>
      </bottom>
      <diagonal/>
    </border>
    <border>
      <left style="thick">
        <color rgb="FF1A4652"/>
      </left>
      <right style="dotted">
        <color rgb="FF1A4652"/>
      </right>
      <top style="thin">
        <color auto="1"/>
      </top>
      <bottom style="dotted">
        <color rgb="FF1A4652"/>
      </bottom>
      <diagonal/>
    </border>
    <border>
      <left style="dotted">
        <color rgb="FF1A4652"/>
      </left>
      <right style="thin">
        <color indexed="64"/>
      </right>
      <top style="dotted">
        <color rgb="FF1A4652"/>
      </top>
      <bottom style="dotted">
        <color rgb="FF1A4652"/>
      </bottom>
      <diagonal/>
    </border>
    <border>
      <left style="thick">
        <color rgb="FF1A4652"/>
      </left>
      <right style="dotted">
        <color rgb="FF1A4652"/>
      </right>
      <top style="dotted">
        <color rgb="FF1A4652"/>
      </top>
      <bottom/>
      <diagonal/>
    </border>
    <border>
      <left style="thick">
        <color rgb="FF1A4652"/>
      </left>
      <right/>
      <top style="dotted">
        <color rgb="FF1A4652"/>
      </top>
      <bottom/>
      <diagonal/>
    </border>
    <border>
      <left style="dotted">
        <color rgb="FF1A4652"/>
      </left>
      <right style="thin">
        <color auto="1"/>
      </right>
      <top style="dotted">
        <color rgb="FF1A4652"/>
      </top>
      <bottom/>
      <diagonal/>
    </border>
    <border>
      <left/>
      <right style="thin">
        <color auto="1"/>
      </right>
      <top style="dotted">
        <color rgb="FF1A4652"/>
      </top>
      <bottom/>
      <diagonal/>
    </border>
    <border>
      <left style="thin">
        <color auto="1"/>
      </left>
      <right style="thin">
        <color auto="1"/>
      </right>
      <top style="dotted">
        <color rgb="FF1A4652"/>
      </top>
      <bottom/>
      <diagonal/>
    </border>
    <border>
      <left style="dotted">
        <color rgb="FF1A465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rgb="FF1A4652"/>
      </top>
      <bottom style="dotted">
        <color rgb="FF1A4652"/>
      </bottom>
      <diagonal/>
    </border>
    <border>
      <left style="dotted">
        <color rgb="FF1A4652"/>
      </left>
      <right/>
      <top style="dotted">
        <color rgb="FF1A4652"/>
      </top>
      <bottom style="dotted">
        <color rgb="FF1A4652"/>
      </bottom>
      <diagonal/>
    </border>
    <border>
      <left/>
      <right/>
      <top style="dotted">
        <color rgb="FF1A4652"/>
      </top>
      <bottom/>
      <diagonal/>
    </border>
    <border>
      <left style="dotted">
        <color rgb="FF1A4652"/>
      </left>
      <right/>
      <top style="dotted">
        <color rgb="FF1A4652"/>
      </top>
      <bottom/>
      <diagonal/>
    </border>
    <border>
      <left style="dotted">
        <color rgb="FF1A4652"/>
      </left>
      <right style="dotted">
        <color rgb="FF1A4652"/>
      </right>
      <top style="dotted">
        <color rgb="FF1A4652"/>
      </top>
      <bottom style="dotted">
        <color rgb="FF1A4652"/>
      </bottom>
      <diagonal/>
    </border>
    <border>
      <left/>
      <right style="thin">
        <color auto="1"/>
      </right>
      <top/>
      <bottom style="dotted">
        <color rgb="FF1A4652"/>
      </bottom>
      <diagonal/>
    </border>
    <border>
      <left style="thin">
        <color auto="1"/>
      </left>
      <right style="thin">
        <color auto="1"/>
      </right>
      <top/>
      <bottom style="dotted">
        <color rgb="FF1A4652"/>
      </bottom>
      <diagonal/>
    </border>
    <border>
      <left/>
      <right style="thin">
        <color rgb="FF1A4652"/>
      </right>
      <top style="thin">
        <color indexed="64"/>
      </top>
      <bottom style="thin">
        <color auto="1"/>
      </bottom>
      <diagonal/>
    </border>
    <border>
      <left style="dotted">
        <color rgb="FF1A4652"/>
      </left>
      <right style="dotted">
        <color rgb="FF1A4652"/>
      </right>
      <top style="double">
        <color rgb="FF1A4652"/>
      </top>
      <bottom style="thin">
        <color indexed="64"/>
      </bottom>
      <diagonal/>
    </border>
    <border>
      <left style="dotted">
        <color rgb="FF1A4652"/>
      </left>
      <right style="thin">
        <color auto="1"/>
      </right>
      <top style="dotted">
        <color rgb="FF1A4652"/>
      </top>
      <bottom style="double">
        <color rgb="FF1A4652"/>
      </bottom>
      <diagonal/>
    </border>
    <border>
      <left style="thin">
        <color auto="1"/>
      </left>
      <right style="thin">
        <color auto="1"/>
      </right>
      <top style="dotted">
        <color rgb="FF1A4652"/>
      </top>
      <bottom style="double">
        <color rgb="FF1A4652"/>
      </bottom>
      <diagonal/>
    </border>
    <border>
      <left style="thick">
        <color rgb="FF1A4652"/>
      </left>
      <right style="dotted">
        <color rgb="FF1A4652"/>
      </right>
      <top style="double">
        <color rgb="FF1A4652"/>
      </top>
      <bottom style="double">
        <color rgb="FF1A4652"/>
      </bottom>
      <diagonal/>
    </border>
    <border>
      <left style="dotted">
        <color rgb="FF1A4652"/>
      </left>
      <right style="dotted">
        <color rgb="FF1A4652"/>
      </right>
      <top style="double">
        <color rgb="FF1A4652"/>
      </top>
      <bottom/>
      <diagonal/>
    </border>
    <border>
      <left style="dotted">
        <color rgb="FF1A4652"/>
      </left>
      <right style="thin">
        <color auto="1"/>
      </right>
      <top style="double">
        <color rgb="FF1A465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rgb="FF1A4652"/>
      </top>
      <bottom style="thin">
        <color auto="1"/>
      </bottom>
      <diagonal/>
    </border>
    <border>
      <left style="thick">
        <color rgb="FF1A4652"/>
      </left>
      <right style="dotted">
        <color rgb="FF1A4652"/>
      </right>
      <top style="double">
        <color rgb="FF1A4652"/>
      </top>
      <bottom style="dotted">
        <color rgb="FF1A4652"/>
      </bottom>
      <diagonal/>
    </border>
    <border>
      <left style="thick">
        <color rgb="FF1A4652"/>
      </left>
      <right style="dotted">
        <color rgb="FF1A4652"/>
      </right>
      <top/>
      <bottom/>
      <diagonal/>
    </border>
    <border>
      <left style="dotted">
        <color rgb="FF1A4652"/>
      </left>
      <right style="dotted">
        <color rgb="FF1A4652"/>
      </right>
      <top style="double">
        <color rgb="FF1A4652"/>
      </top>
      <bottom style="dotted">
        <color rgb="FF1A4652"/>
      </bottom>
      <diagonal/>
    </border>
    <border>
      <left style="dotted">
        <color rgb="FF1A4652"/>
      </left>
      <right style="thin">
        <color auto="1"/>
      </right>
      <top style="double">
        <color rgb="FF1A4652"/>
      </top>
      <bottom style="dotted">
        <color rgb="FF1A4652"/>
      </bottom>
      <diagonal/>
    </border>
    <border>
      <left style="dotted">
        <color rgb="FF1A4652"/>
      </left>
      <right style="thin">
        <color auto="1"/>
      </right>
      <top style="double">
        <color rgb="FF1A4652"/>
      </top>
      <bottom/>
      <diagonal/>
    </border>
    <border>
      <left style="thin">
        <color auto="1"/>
      </left>
      <right style="thin">
        <color auto="1"/>
      </right>
      <top style="double">
        <color rgb="FF1A4652"/>
      </top>
      <bottom/>
      <diagonal/>
    </border>
    <border>
      <left style="thin">
        <color indexed="64"/>
      </left>
      <right style="thin">
        <color indexed="64"/>
      </right>
      <top style="double">
        <color rgb="FF1A4652"/>
      </top>
      <bottom style="dotted">
        <color rgb="FF1A4652"/>
      </bottom>
      <diagonal/>
    </border>
    <border>
      <left style="thin">
        <color auto="1"/>
      </left>
      <right style="thin">
        <color auto="1"/>
      </right>
      <top style="double">
        <color rgb="FF1A4652"/>
      </top>
      <bottom style="double">
        <color rgb="FF1A4652"/>
      </bottom>
      <diagonal/>
    </border>
    <border>
      <left style="dotted">
        <color rgb="FF1A4652"/>
      </left>
      <right style="thin">
        <color auto="1"/>
      </right>
      <top/>
      <bottom style="dotted">
        <color rgb="FF1A4652"/>
      </bottom>
      <diagonal/>
    </border>
    <border>
      <left style="dotted">
        <color rgb="FF1A4652"/>
      </left>
      <right style="dotted">
        <color rgb="FF1A4652"/>
      </right>
      <top style="dotted">
        <color rgb="FF1A4652"/>
      </top>
      <bottom/>
      <diagonal/>
    </border>
    <border>
      <left style="thick">
        <color rgb="FF1A4652"/>
      </left>
      <right style="dotted">
        <color rgb="FF1A4652"/>
      </right>
      <top style="double">
        <color rgb="FF1A4652"/>
      </top>
      <bottom style="thin">
        <color indexed="64"/>
      </bottom>
      <diagonal/>
    </border>
    <border>
      <left style="dotted">
        <color rgb="FF1A4652"/>
      </left>
      <right style="thin">
        <color auto="1"/>
      </right>
      <top style="double">
        <color rgb="FF1A4652"/>
      </top>
      <bottom style="double">
        <color rgb="FF1A4652"/>
      </bottom>
      <diagonal/>
    </border>
    <border>
      <left style="thick">
        <color rgb="FF1A4652"/>
      </left>
      <right/>
      <top style="double">
        <color rgb="FF1A4652"/>
      </top>
      <bottom style="double">
        <color rgb="FF1A4652"/>
      </bottom>
      <diagonal/>
    </border>
    <border>
      <left style="dotted">
        <color rgb="FF1A4652"/>
      </left>
      <right/>
      <top style="double">
        <color rgb="FF1A4652"/>
      </top>
      <bottom style="double">
        <color rgb="FF1A4652"/>
      </bottom>
      <diagonal/>
    </border>
    <border>
      <left style="dotted">
        <color rgb="FF1A4652"/>
      </left>
      <right style="dotted">
        <color rgb="FF1A4652"/>
      </right>
      <top/>
      <bottom/>
      <diagonal/>
    </border>
    <border>
      <left style="thick">
        <color rgb="FF1A4652"/>
      </left>
      <right style="thick">
        <color theme="0"/>
      </right>
      <top/>
      <bottom style="thin">
        <color auto="1"/>
      </bottom>
      <diagonal/>
    </border>
    <border>
      <left style="dotted">
        <color rgb="FF1A4652"/>
      </left>
      <right style="dotted">
        <color rgb="FF1A4652"/>
      </right>
      <top style="dotted">
        <color rgb="FF1A4652"/>
      </top>
      <bottom style="double">
        <color rgb="FF1A4652"/>
      </bottom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ck">
        <color rgb="FF1A4652"/>
      </right>
      <top/>
      <bottom/>
      <diagonal/>
    </border>
    <border>
      <left/>
      <right style="double">
        <color rgb="FF1A4652"/>
      </right>
      <top/>
      <bottom/>
      <diagonal/>
    </border>
    <border>
      <left/>
      <right style="double">
        <color rgb="FF1A4652"/>
      </right>
      <top/>
      <bottom style="thin">
        <color auto="1"/>
      </bottom>
      <diagonal/>
    </border>
    <border>
      <left style="double">
        <color rgb="FF1A465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1A4652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double">
        <color rgb="FF1A4652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rgb="FF1A4652"/>
      </right>
      <top style="hair">
        <color indexed="8"/>
      </top>
      <bottom style="hair">
        <color indexed="8"/>
      </bottom>
      <diagonal/>
    </border>
    <border>
      <left style="double">
        <color rgb="FF1A4652"/>
      </left>
      <right style="thin">
        <color indexed="64"/>
      </right>
      <top style="hair">
        <color indexed="8"/>
      </top>
      <bottom/>
      <diagonal/>
    </border>
    <border>
      <left style="double">
        <color rgb="FF1A4652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double">
        <color rgb="FF1A4652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double">
        <color rgb="FF1A4652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10" fillId="0" borderId="10" applyNumberFormat="0" applyFont="0" applyBorder="0" applyAlignment="0" applyProtection="0"/>
    <xf numFmtId="0" fontId="14" fillId="0" borderId="0"/>
  </cellStyleXfs>
  <cellXfs count="275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Protection="1">
      <protection locked="0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Fill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>
      <protection locked="0"/>
    </xf>
    <xf numFmtId="164" fontId="1" fillId="0" borderId="0" xfId="0" applyNumberFormat="1" applyFont="1" applyBorder="1" applyAlignment="1" applyProtection="1">
      <alignment horizont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vertical="center" wrapText="1"/>
      <protection hidden="1"/>
    </xf>
    <xf numFmtId="0" fontId="7" fillId="0" borderId="16" xfId="0" applyFont="1" applyBorder="1" applyAlignment="1" applyProtection="1">
      <alignment vertical="center" wrapText="1"/>
      <protection hidden="1"/>
    </xf>
    <xf numFmtId="2" fontId="0" fillId="0" borderId="15" xfId="0" applyNumberFormat="1" applyBorder="1" applyAlignment="1" applyProtection="1">
      <alignment horizontal="center" vertical="center"/>
      <protection hidden="1"/>
    </xf>
    <xf numFmtId="2" fontId="0" fillId="0" borderId="17" xfId="0" applyNumberFormat="1" applyBorder="1" applyAlignment="1" applyProtection="1">
      <alignment horizontal="center" vertical="center"/>
      <protection hidden="1"/>
    </xf>
    <xf numFmtId="2" fontId="0" fillId="0" borderId="16" xfId="0" applyNumberForma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0" xfId="0" applyFont="1" applyBorder="1" applyAlignment="1" applyProtection="1">
      <alignment vertical="center" wrapText="1"/>
      <protection hidden="1"/>
    </xf>
    <xf numFmtId="2" fontId="0" fillId="0" borderId="19" xfId="0" applyNumberFormat="1" applyBorder="1" applyAlignment="1" applyProtection="1">
      <alignment horizontal="center" vertical="center"/>
      <protection hidden="1"/>
    </xf>
    <xf numFmtId="2" fontId="0" fillId="0" borderId="21" xfId="0" applyNumberFormat="1" applyBorder="1" applyAlignment="1" applyProtection="1">
      <alignment horizontal="center" vertical="center"/>
      <protection hidden="1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6" fillId="4" borderId="18" xfId="0" applyFont="1" applyFill="1" applyBorder="1" applyAlignment="1" applyProtection="1">
      <alignment horizontal="center" vertical="center"/>
      <protection hidden="1"/>
    </xf>
    <xf numFmtId="0" fontId="7" fillId="4" borderId="19" xfId="0" applyFont="1" applyFill="1" applyBorder="1" applyAlignment="1" applyProtection="1">
      <alignment vertical="center" wrapText="1"/>
      <protection hidden="1"/>
    </xf>
    <xf numFmtId="0" fontId="7" fillId="4" borderId="20" xfId="0" applyFont="1" applyFill="1" applyBorder="1" applyAlignment="1" applyProtection="1">
      <alignment vertical="center" wrapText="1"/>
      <protection hidden="1"/>
    </xf>
    <xf numFmtId="2" fontId="0" fillId="4" borderId="19" xfId="0" applyNumberFormat="1" applyFill="1" applyBorder="1" applyAlignment="1" applyProtection="1">
      <alignment horizontal="center" vertical="center"/>
      <protection hidden="1"/>
    </xf>
    <xf numFmtId="2" fontId="0" fillId="4" borderId="21" xfId="0" applyNumberFormat="1" applyFill="1" applyBorder="1" applyAlignment="1" applyProtection="1">
      <alignment horizontal="center" vertical="center"/>
      <protection hidden="1"/>
    </xf>
    <xf numFmtId="2" fontId="0" fillId="4" borderId="20" xfId="0" applyNumberFormat="1" applyFill="1" applyBorder="1" applyAlignment="1" applyProtection="1">
      <alignment horizontal="center" vertical="center"/>
      <protection hidden="1"/>
    </xf>
    <xf numFmtId="0" fontId="7" fillId="4" borderId="20" xfId="0" applyFont="1" applyFill="1" applyBorder="1" applyAlignment="1" applyProtection="1">
      <alignment horizontal="left" vertical="center" wrapText="1"/>
      <protection hidden="1"/>
    </xf>
    <xf numFmtId="2" fontId="10" fillId="0" borderId="20" xfId="0" applyNumberFormat="1" applyFont="1" applyBorder="1" applyAlignment="1" applyProtection="1">
      <alignment horizontal="center" vertical="center"/>
      <protection hidden="1"/>
    </xf>
    <xf numFmtId="2" fontId="10" fillId="4" borderId="21" xfId="0" applyNumberFormat="1" applyFont="1" applyFill="1" applyBorder="1" applyAlignment="1" applyProtection="1">
      <alignment horizontal="center" vertical="center"/>
      <protection hidden="1"/>
    </xf>
    <xf numFmtId="2" fontId="10" fillId="4" borderId="20" xfId="0" applyNumberFormat="1" applyFont="1" applyFill="1" applyBorder="1" applyAlignment="1" applyProtection="1">
      <alignment horizontal="center" vertical="center"/>
      <protection hidden="1"/>
    </xf>
    <xf numFmtId="0" fontId="6" fillId="4" borderId="22" xfId="0" applyFont="1" applyFill="1" applyBorder="1" applyAlignment="1" applyProtection="1">
      <alignment horizontal="center" vertical="center"/>
      <protection hidden="1"/>
    </xf>
    <xf numFmtId="0" fontId="7" fillId="4" borderId="23" xfId="0" applyFont="1" applyFill="1" applyBorder="1" applyAlignment="1" applyProtection="1">
      <alignment vertical="center" wrapText="1"/>
      <protection hidden="1"/>
    </xf>
    <xf numFmtId="0" fontId="7" fillId="4" borderId="24" xfId="0" applyFont="1" applyFill="1" applyBorder="1" applyAlignment="1" applyProtection="1">
      <alignment vertical="center" wrapText="1"/>
      <protection hidden="1"/>
    </xf>
    <xf numFmtId="2" fontId="0" fillId="4" borderId="23" xfId="0" applyNumberFormat="1" applyFill="1" applyBorder="1" applyAlignment="1" applyProtection="1">
      <alignment horizontal="center" vertical="center"/>
      <protection hidden="1"/>
    </xf>
    <xf numFmtId="2" fontId="0" fillId="4" borderId="25" xfId="0" applyNumberFormat="1" applyFill="1" applyBorder="1" applyAlignment="1" applyProtection="1">
      <alignment horizontal="center" vertical="center"/>
      <protection hidden="1"/>
    </xf>
    <xf numFmtId="2" fontId="0" fillId="4" borderId="24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Protection="1">
      <protection locked="0"/>
    </xf>
    <xf numFmtId="0" fontId="1" fillId="0" borderId="2" xfId="0" applyFont="1" applyBorder="1" applyProtection="1"/>
    <xf numFmtId="0" fontId="1" fillId="0" borderId="0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wrapText="1"/>
    </xf>
    <xf numFmtId="168" fontId="1" fillId="0" borderId="0" xfId="0" applyNumberFormat="1" applyFont="1" applyBorder="1" applyProtection="1">
      <protection locked="0"/>
    </xf>
    <xf numFmtId="168" fontId="1" fillId="0" borderId="0" xfId="0" applyNumberFormat="1" applyFont="1" applyBorder="1" applyProtection="1"/>
    <xf numFmtId="168" fontId="1" fillId="0" borderId="26" xfId="0" applyNumberFormat="1" applyFont="1" applyBorder="1" applyProtection="1"/>
    <xf numFmtId="168" fontId="1" fillId="0" borderId="4" xfId="0" applyNumberFormat="1" applyFont="1" applyBorder="1" applyProtection="1">
      <protection locked="0"/>
    </xf>
    <xf numFmtId="168" fontId="1" fillId="0" borderId="4" xfId="0" applyNumberFormat="1" applyFont="1" applyBorder="1" applyProtection="1"/>
    <xf numFmtId="168" fontId="1" fillId="0" borderId="8" xfId="0" applyNumberFormat="1" applyFont="1" applyBorder="1" applyProtection="1"/>
    <xf numFmtId="168" fontId="1" fillId="7" borderId="0" xfId="0" applyNumberFormat="1" applyFont="1" applyFill="1" applyBorder="1" applyProtection="1">
      <protection locked="0"/>
    </xf>
    <xf numFmtId="168" fontId="1" fillId="7" borderId="0" xfId="0" applyNumberFormat="1" applyFont="1" applyFill="1" applyBorder="1" applyProtection="1"/>
    <xf numFmtId="168" fontId="1" fillId="8" borderId="0" xfId="0" applyNumberFormat="1" applyFont="1" applyFill="1" applyBorder="1" applyProtection="1">
      <protection locked="0"/>
    </xf>
    <xf numFmtId="168" fontId="1" fillId="8" borderId="0" xfId="0" applyNumberFormat="1" applyFont="1" applyFill="1" applyBorder="1" applyProtection="1"/>
    <xf numFmtId="168" fontId="1" fillId="9" borderId="0" xfId="0" applyNumberFormat="1" applyFont="1" applyFill="1" applyBorder="1" applyProtection="1"/>
    <xf numFmtId="168" fontId="1" fillId="9" borderId="0" xfId="0" applyNumberFormat="1" applyFont="1" applyFill="1" applyBorder="1" applyProtection="1">
      <protection locked="0"/>
    </xf>
    <xf numFmtId="168" fontId="1" fillId="0" borderId="4" xfId="0" applyNumberFormat="1" applyFont="1" applyFill="1" applyBorder="1" applyProtection="1"/>
    <xf numFmtId="0" fontId="1" fillId="0" borderId="0" xfId="0" applyFont="1" applyBorder="1" applyAlignment="1" applyProtection="1">
      <alignment horizontal="center" wrapText="1"/>
    </xf>
    <xf numFmtId="0" fontId="8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/>
    </xf>
    <xf numFmtId="0" fontId="17" fillId="0" borderId="0" xfId="0" applyFont="1" applyBorder="1" applyProtection="1"/>
    <xf numFmtId="0" fontId="17" fillId="3" borderId="1" xfId="0" applyFont="1" applyFill="1" applyBorder="1" applyAlignment="1" applyProtection="1">
      <alignment horizontal="center" wrapText="1"/>
    </xf>
    <xf numFmtId="0" fontId="17" fillId="3" borderId="6" xfId="0" applyFont="1" applyFill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vertical="center"/>
    </xf>
    <xf numFmtId="0" fontId="16" fillId="6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/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1" fillId="0" borderId="0" xfId="0" applyFont="1" applyFill="1" applyBorder="1" applyProtection="1"/>
    <xf numFmtId="0" fontId="17" fillId="0" borderId="29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/>
      <protection locked="0"/>
    </xf>
    <xf numFmtId="0" fontId="1" fillId="8" borderId="0" xfId="0" applyFont="1" applyFill="1" applyBorder="1" applyProtection="1">
      <protection locked="0"/>
    </xf>
    <xf numFmtId="0" fontId="1" fillId="7" borderId="0" xfId="0" applyFont="1" applyFill="1" applyBorder="1" applyProtection="1">
      <protection locked="0"/>
    </xf>
    <xf numFmtId="0" fontId="1" fillId="9" borderId="0" xfId="0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0" fillId="0" borderId="0" xfId="0" applyFont="1" applyBorder="1" applyAlignment="1" applyProtection="1">
      <alignment vertical="center"/>
    </xf>
    <xf numFmtId="0" fontId="16" fillId="11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165" fontId="16" fillId="6" borderId="2" xfId="0" applyNumberFormat="1" applyFont="1" applyFill="1" applyBorder="1" applyAlignment="1" applyProtection="1">
      <alignment vertical="center"/>
    </xf>
    <xf numFmtId="0" fontId="16" fillId="11" borderId="41" xfId="0" applyFont="1" applyFill="1" applyBorder="1" applyAlignment="1" applyProtection="1">
      <alignment horizontal="left" vertical="center"/>
    </xf>
    <xf numFmtId="0" fontId="16" fillId="2" borderId="44" xfId="0" applyFont="1" applyFill="1" applyBorder="1" applyAlignment="1" applyProtection="1">
      <alignment horizontal="center"/>
      <protection locked="0"/>
    </xf>
    <xf numFmtId="0" fontId="16" fillId="2" borderId="45" xfId="0" applyFont="1" applyFill="1" applyBorder="1" applyAlignment="1" applyProtection="1">
      <alignment horizontal="center"/>
      <protection locked="0"/>
    </xf>
    <xf numFmtId="166" fontId="17" fillId="0" borderId="46" xfId="0" applyNumberFormat="1" applyFont="1" applyBorder="1" applyAlignment="1" applyProtection="1">
      <alignment horizontal="center"/>
    </xf>
    <xf numFmtId="166" fontId="17" fillId="0" borderId="47" xfId="0" applyNumberFormat="1" applyFont="1" applyBorder="1" applyAlignment="1" applyProtection="1">
      <alignment horizontal="center"/>
    </xf>
    <xf numFmtId="166" fontId="16" fillId="0" borderId="48" xfId="0" applyNumberFormat="1" applyFont="1" applyFill="1" applyBorder="1" applyAlignment="1" applyProtection="1">
      <alignment horizontal="right"/>
    </xf>
    <xf numFmtId="0" fontId="17" fillId="0" borderId="29" xfId="0" applyFont="1" applyBorder="1" applyProtection="1"/>
    <xf numFmtId="166" fontId="16" fillId="0" borderId="49" xfId="0" applyNumberFormat="1" applyFont="1" applyFill="1" applyBorder="1" applyAlignment="1" applyProtection="1">
      <alignment horizontal="right"/>
    </xf>
    <xf numFmtId="166" fontId="16" fillId="0" borderId="50" xfId="0" applyNumberFormat="1" applyFont="1" applyFill="1" applyBorder="1" applyAlignment="1" applyProtection="1">
      <alignment horizontal="right"/>
    </xf>
    <xf numFmtId="0" fontId="17" fillId="0" borderId="51" xfId="0" applyFont="1" applyBorder="1" applyAlignment="1" applyProtection="1">
      <alignment vertical="center"/>
    </xf>
    <xf numFmtId="0" fontId="16" fillId="0" borderId="40" xfId="0" applyFont="1" applyBorder="1" applyProtection="1"/>
    <xf numFmtId="0" fontId="16" fillId="0" borderId="52" xfId="0" applyFont="1" applyBorder="1" applyProtection="1"/>
    <xf numFmtId="0" fontId="16" fillId="0" borderId="53" xfId="0" applyFont="1" applyFill="1" applyBorder="1" applyAlignment="1" applyProtection="1">
      <alignment horizontal="center" vertical="center"/>
    </xf>
    <xf numFmtId="0" fontId="16" fillId="4" borderId="54" xfId="0" applyFont="1" applyFill="1" applyBorder="1" applyAlignment="1" applyProtection="1">
      <alignment horizontal="center" vertical="center" wrapText="1"/>
    </xf>
    <xf numFmtId="0" fontId="16" fillId="0" borderId="40" xfId="0" applyFont="1" applyFill="1" applyBorder="1" applyAlignment="1" applyProtection="1">
      <alignment horizontal="center" vertical="center" wrapText="1"/>
    </xf>
    <xf numFmtId="0" fontId="16" fillId="5" borderId="54" xfId="0" applyFont="1" applyFill="1" applyBorder="1" applyAlignment="1" applyProtection="1">
      <alignment horizontal="center" vertical="center" wrapText="1"/>
    </xf>
    <xf numFmtId="0" fontId="16" fillId="12" borderId="53" xfId="0" applyFont="1" applyFill="1" applyBorder="1" applyAlignment="1" applyProtection="1">
      <alignment horizontal="center" vertical="center" wrapText="1"/>
    </xf>
    <xf numFmtId="0" fontId="17" fillId="12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44" fontId="27" fillId="0" borderId="5" xfId="2" applyFont="1" applyFill="1" applyBorder="1" applyAlignment="1" applyProtection="1">
      <alignment horizontal="right" vertical="center"/>
    </xf>
    <xf numFmtId="0" fontId="16" fillId="0" borderId="58" xfId="0" applyFont="1" applyFill="1" applyBorder="1" applyAlignment="1" applyProtection="1">
      <alignment horizontal="center" vertical="center"/>
    </xf>
    <xf numFmtId="0" fontId="16" fillId="0" borderId="59" xfId="0" applyFont="1" applyFill="1" applyBorder="1" applyAlignment="1" applyProtection="1">
      <alignment horizontal="center" vertical="center"/>
    </xf>
    <xf numFmtId="0" fontId="16" fillId="0" borderId="61" xfId="0" applyFont="1" applyFill="1" applyBorder="1" applyAlignment="1" applyProtection="1">
      <alignment horizontal="center" vertical="center"/>
    </xf>
    <xf numFmtId="0" fontId="16" fillId="0" borderId="62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left" vertical="center"/>
    </xf>
    <xf numFmtId="0" fontId="17" fillId="0" borderId="68" xfId="0" applyFont="1" applyFill="1" applyBorder="1" applyAlignment="1" applyProtection="1">
      <alignment horizontal="left" vertical="center"/>
    </xf>
    <xf numFmtId="0" fontId="17" fillId="0" borderId="69" xfId="0" applyFont="1" applyFill="1" applyBorder="1" applyAlignment="1" applyProtection="1">
      <alignment horizontal="left" vertical="center"/>
    </xf>
    <xf numFmtId="0" fontId="17" fillId="0" borderId="70" xfId="0" applyFont="1" applyFill="1" applyBorder="1" applyAlignment="1" applyProtection="1">
      <alignment horizontal="left" vertical="center"/>
    </xf>
    <xf numFmtId="0" fontId="16" fillId="4" borderId="40" xfId="0" applyFont="1" applyFill="1" applyBorder="1" applyAlignment="1" applyProtection="1">
      <alignment horizontal="center" vertical="center"/>
    </xf>
    <xf numFmtId="0" fontId="17" fillId="4" borderId="71" xfId="0" applyFont="1" applyFill="1" applyBorder="1" applyAlignment="1" applyProtection="1">
      <alignment horizontal="left" vertical="center"/>
    </xf>
    <xf numFmtId="0" fontId="16" fillId="4" borderId="58" xfId="0" applyFont="1" applyFill="1" applyBorder="1" applyAlignment="1" applyProtection="1">
      <alignment horizontal="center" vertical="center"/>
    </xf>
    <xf numFmtId="0" fontId="16" fillId="5" borderId="58" xfId="0" applyFont="1" applyFill="1" applyBorder="1" applyAlignment="1" applyProtection="1">
      <alignment horizontal="center" vertical="center"/>
    </xf>
    <xf numFmtId="0" fontId="16" fillId="4" borderId="61" xfId="0" applyFont="1" applyFill="1" applyBorder="1" applyAlignment="1" applyProtection="1">
      <alignment horizontal="center" vertical="center"/>
    </xf>
    <xf numFmtId="0" fontId="17" fillId="5" borderId="71" xfId="0" applyFont="1" applyFill="1" applyBorder="1" applyAlignment="1" applyProtection="1">
      <alignment horizontal="left" vertical="center"/>
    </xf>
    <xf numFmtId="0" fontId="17" fillId="12" borderId="74" xfId="0" applyFont="1" applyFill="1" applyBorder="1" applyAlignment="1" applyProtection="1">
      <alignment vertical="center"/>
    </xf>
    <xf numFmtId="0" fontId="16" fillId="5" borderId="78" xfId="0" applyFont="1" applyFill="1" applyBorder="1" applyAlignment="1" applyProtection="1">
      <alignment horizontal="center" vertical="center"/>
    </xf>
    <xf numFmtId="0" fontId="16" fillId="0" borderId="83" xfId="0" applyFont="1" applyFill="1" applyBorder="1" applyAlignment="1" applyProtection="1">
      <alignment horizontal="center" vertical="center"/>
    </xf>
    <xf numFmtId="0" fontId="16" fillId="4" borderId="82" xfId="0" applyFont="1" applyFill="1" applyBorder="1" applyAlignment="1" applyProtection="1">
      <alignment horizontal="center" vertical="center"/>
    </xf>
    <xf numFmtId="0" fontId="17" fillId="0" borderId="79" xfId="0" applyFont="1" applyFill="1" applyBorder="1" applyAlignment="1" applyProtection="1">
      <alignment horizontal="left" vertical="center"/>
    </xf>
    <xf numFmtId="0" fontId="17" fillId="4" borderId="84" xfId="0" applyFont="1" applyFill="1" applyBorder="1" applyAlignment="1" applyProtection="1">
      <alignment horizontal="left" vertical="center"/>
    </xf>
    <xf numFmtId="0" fontId="16" fillId="0" borderId="82" xfId="0" applyFont="1" applyFill="1" applyBorder="1" applyAlignment="1" applyProtection="1">
      <alignment horizontal="center" vertical="center"/>
    </xf>
    <xf numFmtId="0" fontId="17" fillId="4" borderId="70" xfId="0" applyFont="1" applyFill="1" applyBorder="1" applyAlignment="1" applyProtection="1">
      <alignment horizontal="left" vertical="center"/>
    </xf>
    <xf numFmtId="0" fontId="17" fillId="0" borderId="84" xfId="0" applyFont="1" applyFill="1" applyBorder="1" applyAlignment="1" applyProtection="1">
      <alignment horizontal="left" vertical="center"/>
    </xf>
    <xf numFmtId="0" fontId="17" fillId="4" borderId="69" xfId="0" applyFont="1" applyFill="1" applyBorder="1" applyAlignment="1" applyProtection="1">
      <alignment horizontal="left" vertical="center"/>
    </xf>
    <xf numFmtId="0" fontId="17" fillId="5" borderId="91" xfId="0" applyFont="1" applyFill="1" applyBorder="1" applyAlignment="1" applyProtection="1">
      <alignment horizontal="left" vertical="center"/>
    </xf>
    <xf numFmtId="0" fontId="17" fillId="4" borderId="75" xfId="0" applyFont="1" applyFill="1" applyBorder="1" applyAlignment="1" applyProtection="1">
      <alignment horizontal="left" vertical="center"/>
    </xf>
    <xf numFmtId="0" fontId="16" fillId="4" borderId="92" xfId="0" applyFont="1" applyFill="1" applyBorder="1" applyAlignment="1" applyProtection="1">
      <alignment horizontal="center" vertical="center"/>
    </xf>
    <xf numFmtId="0" fontId="17" fillId="4" borderId="68" xfId="0" applyFont="1" applyFill="1" applyBorder="1" applyAlignment="1" applyProtection="1">
      <alignment horizontal="left" vertical="center"/>
    </xf>
    <xf numFmtId="0" fontId="16" fillId="0" borderId="94" xfId="0" applyFont="1" applyFill="1" applyBorder="1" applyAlignment="1" applyProtection="1">
      <alignment horizontal="center" vertical="center"/>
    </xf>
    <xf numFmtId="0" fontId="17" fillId="0" borderId="95" xfId="0" applyFont="1" applyFill="1" applyBorder="1" applyAlignment="1" applyProtection="1">
      <alignment horizontal="left" vertical="center"/>
    </xf>
    <xf numFmtId="0" fontId="17" fillId="5" borderId="96" xfId="0" applyFont="1" applyFill="1" applyBorder="1" applyAlignment="1" applyProtection="1">
      <alignment horizontal="left" vertical="center"/>
    </xf>
    <xf numFmtId="0" fontId="28" fillId="13" borderId="97" xfId="0" applyFont="1" applyFill="1" applyBorder="1" applyAlignment="1" applyProtection="1">
      <alignment horizontal="center" vertical="center" wrapText="1"/>
    </xf>
    <xf numFmtId="0" fontId="17" fillId="0" borderId="98" xfId="0" applyFont="1" applyFill="1" applyBorder="1" applyAlignment="1" applyProtection="1">
      <alignment horizontal="left" vertical="center"/>
    </xf>
    <xf numFmtId="0" fontId="16" fillId="5" borderId="62" xfId="0" applyFont="1" applyFill="1" applyBorder="1" applyAlignment="1" applyProtection="1">
      <alignment horizontal="center" vertical="center"/>
    </xf>
    <xf numFmtId="0" fontId="16" fillId="12" borderId="32" xfId="0" applyFont="1" applyFill="1" applyBorder="1" applyAlignment="1" applyProtection="1">
      <alignment horizontal="center" vertical="center" wrapText="1"/>
    </xf>
    <xf numFmtId="0" fontId="17" fillId="12" borderId="42" xfId="0" applyFont="1" applyFill="1" applyBorder="1" applyAlignment="1" applyProtection="1">
      <alignment horizontal="center" vertical="center" wrapText="1"/>
    </xf>
    <xf numFmtId="49" fontId="16" fillId="12" borderId="5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0" fontId="16" fillId="12" borderId="34" xfId="0" applyFont="1" applyFill="1" applyBorder="1" applyAlignment="1" applyProtection="1">
      <alignment horizontal="center" vertical="center" wrapText="1"/>
    </xf>
    <xf numFmtId="0" fontId="16" fillId="2" borderId="104" xfId="0" applyFont="1" applyFill="1" applyBorder="1" applyAlignment="1" applyProtection="1">
      <alignment horizontal="center"/>
      <protection locked="0"/>
    </xf>
    <xf numFmtId="0" fontId="16" fillId="2" borderId="105" xfId="0" applyFont="1" applyFill="1" applyBorder="1" applyAlignment="1" applyProtection="1">
      <alignment horizontal="center"/>
      <protection locked="0"/>
    </xf>
    <xf numFmtId="0" fontId="16" fillId="12" borderId="5" xfId="0" applyFont="1" applyFill="1" applyBorder="1" applyAlignment="1" applyProtection="1">
      <alignment horizontal="center" vertical="center"/>
    </xf>
    <xf numFmtId="0" fontId="16" fillId="12" borderId="0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left" vertical="center" wrapText="1"/>
    </xf>
    <xf numFmtId="0" fontId="16" fillId="0" borderId="106" xfId="0" applyFont="1" applyBorder="1" applyAlignment="1" applyProtection="1">
      <alignment vertical="center"/>
    </xf>
    <xf numFmtId="0" fontId="16" fillId="12" borderId="109" xfId="0" applyFont="1" applyFill="1" applyBorder="1" applyAlignment="1" applyProtection="1">
      <alignment horizontal="center" vertical="center" wrapText="1"/>
    </xf>
    <xf numFmtId="167" fontId="16" fillId="2" borderId="110" xfId="1" applyNumberFormat="1" applyFont="1" applyFill="1" applyBorder="1" applyAlignment="1" applyProtection="1">
      <protection locked="0"/>
    </xf>
    <xf numFmtId="167" fontId="16" fillId="2" borderId="111" xfId="1" applyNumberFormat="1" applyFont="1" applyFill="1" applyBorder="1" applyAlignment="1" applyProtection="1"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167" fontId="16" fillId="2" borderId="37" xfId="1" applyNumberFormat="1" applyFont="1" applyFill="1" applyBorder="1" applyAlignment="1" applyProtection="1">
      <protection locked="0"/>
    </xf>
    <xf numFmtId="0" fontId="16" fillId="2" borderId="112" xfId="0" applyFont="1" applyFill="1" applyBorder="1" applyAlignment="1" applyProtection="1">
      <alignment horizontal="center"/>
      <protection locked="0"/>
    </xf>
    <xf numFmtId="0" fontId="24" fillId="0" borderId="41" xfId="0" applyFont="1" applyFill="1" applyBorder="1" applyAlignment="1" applyProtection="1">
      <alignment horizontal="right" vertical="center"/>
    </xf>
    <xf numFmtId="167" fontId="27" fillId="0" borderId="109" xfId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2" fillId="0" borderId="29" xfId="0" applyFont="1" applyBorder="1" applyProtection="1"/>
    <xf numFmtId="0" fontId="1" fillId="0" borderId="29" xfId="0" applyFont="1" applyBorder="1" applyAlignment="1" applyProtection="1">
      <alignment horizontal="center"/>
    </xf>
    <xf numFmtId="0" fontId="0" fillId="0" borderId="29" xfId="0" applyFont="1" applyBorder="1" applyAlignment="1" applyProtection="1">
      <alignment vertical="center"/>
    </xf>
    <xf numFmtId="0" fontId="1" fillId="0" borderId="29" xfId="0" applyFont="1" applyFill="1" applyBorder="1" applyProtection="1"/>
    <xf numFmtId="0" fontId="1" fillId="0" borderId="29" xfId="0" applyFont="1" applyBorder="1" applyProtection="1"/>
    <xf numFmtId="0" fontId="11" fillId="0" borderId="0" xfId="0" applyFont="1" applyBorder="1" applyAlignment="1" applyProtection="1">
      <alignment horizontal="left" indent="1"/>
    </xf>
    <xf numFmtId="0" fontId="20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top" indent="2"/>
    </xf>
    <xf numFmtId="0" fontId="11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top"/>
    </xf>
    <xf numFmtId="0" fontId="16" fillId="0" borderId="0" xfId="0" applyFont="1" applyFill="1" applyBorder="1" applyAlignment="1" applyProtection="1"/>
    <xf numFmtId="0" fontId="17" fillId="0" borderId="0" xfId="0" applyFont="1" applyBorder="1" applyAlignment="1" applyProtection="1"/>
    <xf numFmtId="0" fontId="0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 vertical="center"/>
    </xf>
    <xf numFmtId="0" fontId="18" fillId="0" borderId="35" xfId="0" applyNumberFormat="1" applyFont="1" applyFill="1" applyBorder="1" applyAlignment="1" applyProtection="1">
      <alignment horizontal="right" vertical="center"/>
    </xf>
    <xf numFmtId="44" fontId="29" fillId="14" borderId="27" xfId="2" applyFont="1" applyFill="1" applyBorder="1" applyAlignment="1" applyProtection="1">
      <alignment horizontal="right" vertical="center"/>
    </xf>
    <xf numFmtId="167" fontId="16" fillId="2" borderId="113" xfId="1" applyNumberFormat="1" applyFont="1" applyFill="1" applyBorder="1" applyAlignment="1" applyProtection="1">
      <protection locked="0"/>
    </xf>
    <xf numFmtId="167" fontId="16" fillId="2" borderId="114" xfId="1" applyNumberFormat="1" applyFont="1" applyFill="1" applyBorder="1" applyAlignment="1" applyProtection="1">
      <protection locked="0"/>
    </xf>
    <xf numFmtId="167" fontId="16" fillId="2" borderId="116" xfId="1" applyNumberFormat="1" applyFont="1" applyFill="1" applyBorder="1" applyAlignment="1" applyProtection="1">
      <protection locked="0"/>
    </xf>
    <xf numFmtId="167" fontId="16" fillId="2" borderId="115" xfId="1" applyNumberFormat="1" applyFont="1" applyFill="1" applyBorder="1" applyAlignment="1" applyProtection="1">
      <protection locked="0"/>
    </xf>
    <xf numFmtId="0" fontId="28" fillId="13" borderId="99" xfId="0" applyFont="1" applyFill="1" applyBorder="1" applyAlignment="1" applyProtection="1">
      <alignment horizontal="center" vertical="center"/>
    </xf>
    <xf numFmtId="0" fontId="28" fillId="13" borderId="0" xfId="0" applyFont="1" applyFill="1" applyBorder="1" applyAlignment="1" applyProtection="1">
      <alignment horizontal="center" vertical="center"/>
    </xf>
    <xf numFmtId="0" fontId="19" fillId="0" borderId="28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 wrapText="1"/>
    </xf>
    <xf numFmtId="0" fontId="17" fillId="4" borderId="80" xfId="0" applyFont="1" applyFill="1" applyBorder="1" applyAlignment="1" applyProtection="1">
      <alignment horizontal="left" vertical="center"/>
    </xf>
    <xf numFmtId="0" fontId="17" fillId="4" borderId="81" xfId="0" applyFont="1" applyFill="1" applyBorder="1" applyAlignment="1" applyProtection="1">
      <alignment horizontal="left" vertical="center"/>
    </xf>
    <xf numFmtId="0" fontId="17" fillId="0" borderId="63" xfId="0" applyFont="1" applyFill="1" applyBorder="1" applyAlignment="1" applyProtection="1">
      <alignment horizontal="left" vertical="center"/>
    </xf>
    <xf numFmtId="0" fontId="17" fillId="0" borderId="65" xfId="0" applyFont="1" applyFill="1" applyBorder="1" applyAlignment="1" applyProtection="1">
      <alignment horizontal="left" vertical="center"/>
    </xf>
    <xf numFmtId="0" fontId="17" fillId="0" borderId="85" xfId="0" applyFont="1" applyFill="1" applyBorder="1" applyAlignment="1" applyProtection="1">
      <alignment horizontal="left" vertical="center"/>
    </xf>
    <xf numFmtId="0" fontId="17" fillId="0" borderId="88" xfId="0" applyFont="1" applyFill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wrapText="1"/>
    </xf>
    <xf numFmtId="0" fontId="17" fillId="0" borderId="38" xfId="0" applyFont="1" applyBorder="1" applyAlignment="1">
      <alignment wrapText="1"/>
    </xf>
    <xf numFmtId="0" fontId="17" fillId="0" borderId="86" xfId="0" applyFont="1" applyFill="1" applyBorder="1" applyAlignment="1" applyProtection="1">
      <alignment horizontal="left" vertical="top" wrapText="1"/>
    </xf>
    <xf numFmtId="0" fontId="17" fillId="0" borderId="87" xfId="0" applyFont="1" applyFill="1" applyBorder="1" applyAlignment="1" applyProtection="1">
      <alignment horizontal="left" vertical="top"/>
    </xf>
    <xf numFmtId="0" fontId="17" fillId="5" borderId="55" xfId="0" applyFont="1" applyFill="1" applyBorder="1" applyAlignment="1" applyProtection="1">
      <alignment horizontal="center" vertical="center" wrapText="1"/>
    </xf>
    <xf numFmtId="0" fontId="17" fillId="5" borderId="9" xfId="0" applyFont="1" applyFill="1" applyBorder="1" applyAlignment="1" applyProtection="1">
      <alignment horizontal="center" vertical="center" wrapText="1"/>
    </xf>
    <xf numFmtId="0" fontId="24" fillId="10" borderId="29" xfId="0" applyFont="1" applyFill="1" applyBorder="1" applyAlignment="1" applyProtection="1">
      <alignment horizontal="center" vertical="center" wrapText="1"/>
    </xf>
    <xf numFmtId="0" fontId="24" fillId="10" borderId="107" xfId="0" applyFont="1" applyFill="1" applyBorder="1" applyAlignment="1" applyProtection="1">
      <alignment horizontal="center" vertical="center" wrapText="1"/>
    </xf>
    <xf numFmtId="0" fontId="24" fillId="10" borderId="30" xfId="0" applyFont="1" applyFill="1" applyBorder="1" applyAlignment="1" applyProtection="1">
      <alignment horizontal="center" vertical="center" wrapText="1"/>
    </xf>
    <xf numFmtId="0" fontId="24" fillId="10" borderId="108" xfId="0" applyFont="1" applyFill="1" applyBorder="1" applyAlignment="1" applyProtection="1">
      <alignment horizontal="center" vertical="center" wrapText="1"/>
    </xf>
    <xf numFmtId="0" fontId="24" fillId="10" borderId="0" xfId="0" applyFont="1" applyFill="1" applyBorder="1" applyAlignment="1" applyProtection="1">
      <alignment horizontal="center" vertical="center" wrapText="1"/>
    </xf>
    <xf numFmtId="0" fontId="26" fillId="10" borderId="36" xfId="0" applyFont="1" applyFill="1" applyBorder="1" applyAlignment="1" applyProtection="1">
      <alignment horizontal="center" vertical="center" wrapText="1"/>
    </xf>
    <xf numFmtId="0" fontId="26" fillId="10" borderId="5" xfId="0" applyFont="1" applyFill="1" applyBorder="1" applyAlignment="1" applyProtection="1">
      <alignment horizontal="center" vertical="center" wrapText="1"/>
    </xf>
    <xf numFmtId="0" fontId="17" fillId="0" borderId="66" xfId="0" applyFont="1" applyFill="1" applyBorder="1" applyAlignment="1" applyProtection="1">
      <alignment horizontal="left" vertical="center"/>
    </xf>
    <xf numFmtId="0" fontId="17" fillId="0" borderId="39" xfId="0" applyFont="1" applyFill="1" applyBorder="1" applyAlignment="1" applyProtection="1">
      <alignment horizontal="left" vertical="center"/>
    </xf>
    <xf numFmtId="0" fontId="17" fillId="0" borderId="60" xfId="0" applyFont="1" applyFill="1" applyBorder="1" applyAlignment="1" applyProtection="1">
      <alignment horizontal="left" vertical="center"/>
    </xf>
    <xf numFmtId="0" fontId="17" fillId="0" borderId="67" xfId="0" applyFont="1" applyFill="1" applyBorder="1" applyAlignment="1" applyProtection="1">
      <alignment horizontal="left" vertical="center"/>
    </xf>
    <xf numFmtId="0" fontId="17" fillId="0" borderId="60" xfId="0" applyFont="1" applyFill="1" applyBorder="1" applyAlignment="1" applyProtection="1">
      <alignment horizontal="left" vertical="center" wrapText="1"/>
    </xf>
    <xf numFmtId="0" fontId="17" fillId="0" borderId="67" xfId="0" applyFont="1" applyFill="1" applyBorder="1" applyAlignment="1" applyProtection="1">
      <alignment horizontal="left" vertical="center" wrapText="1"/>
    </xf>
    <xf numFmtId="0" fontId="17" fillId="0" borderId="76" xfId="0" applyFont="1" applyFill="1" applyBorder="1" applyAlignment="1" applyProtection="1">
      <alignment horizontal="left" vertical="center"/>
    </xf>
    <xf numFmtId="0" fontId="17" fillId="0" borderId="77" xfId="0" applyFont="1" applyFill="1" applyBorder="1" applyAlignment="1" applyProtection="1">
      <alignment horizontal="left" vertical="center"/>
    </xf>
    <xf numFmtId="0" fontId="17" fillId="5" borderId="35" xfId="0" applyFont="1" applyFill="1" applyBorder="1" applyAlignment="1" applyProtection="1">
      <alignment horizontal="left" vertical="center"/>
    </xf>
    <xf numFmtId="0" fontId="17" fillId="5" borderId="31" xfId="0" applyFont="1" applyFill="1" applyBorder="1" applyAlignment="1" applyProtection="1">
      <alignment horizontal="left" vertical="center"/>
    </xf>
    <xf numFmtId="0" fontId="17" fillId="0" borderId="56" xfId="0" applyFont="1" applyFill="1" applyBorder="1" applyAlignment="1" applyProtection="1">
      <alignment horizontal="center" vertical="center" wrapText="1"/>
    </xf>
    <xf numFmtId="0" fontId="17" fillId="0" borderId="57" xfId="0" applyFont="1" applyFill="1" applyBorder="1" applyAlignment="1" applyProtection="1">
      <alignment horizontal="center" vertical="center" wrapText="1"/>
    </xf>
    <xf numFmtId="0" fontId="17" fillId="0" borderId="103" xfId="0" applyFont="1" applyFill="1" applyBorder="1" applyAlignment="1" applyProtection="1">
      <alignment horizontal="center" vertical="center" wrapText="1"/>
    </xf>
    <xf numFmtId="0" fontId="17" fillId="4" borderId="32" xfId="0" applyFont="1" applyFill="1" applyBorder="1" applyAlignment="1" applyProtection="1">
      <alignment horizontal="center" vertical="center" wrapText="1"/>
    </xf>
    <xf numFmtId="0" fontId="17" fillId="4" borderId="33" xfId="0" applyFont="1" applyFill="1" applyBorder="1" applyAlignment="1" applyProtection="1">
      <alignment horizontal="center" vertical="center" wrapText="1"/>
    </xf>
    <xf numFmtId="0" fontId="25" fillId="0" borderId="4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35" xfId="0" applyFont="1" applyFill="1" applyBorder="1" applyAlignment="1" applyProtection="1">
      <alignment horizontal="center" vertical="center"/>
    </xf>
    <xf numFmtId="0" fontId="25" fillId="0" borderId="43" xfId="0" applyFont="1" applyFill="1" applyBorder="1" applyAlignment="1" applyProtection="1">
      <alignment horizontal="center" vertical="center"/>
    </xf>
    <xf numFmtId="0" fontId="25" fillId="0" borderId="38" xfId="0" applyFont="1" applyFill="1" applyBorder="1" applyAlignment="1" applyProtection="1">
      <alignment horizontal="center" vertical="center"/>
    </xf>
    <xf numFmtId="0" fontId="17" fillId="0" borderId="93" xfId="0" applyFont="1" applyFill="1" applyBorder="1" applyAlignment="1" applyProtection="1">
      <alignment horizontal="left" vertical="center"/>
    </xf>
    <xf numFmtId="0" fontId="17" fillId="0" borderId="89" xfId="0" applyFont="1" applyFill="1" applyBorder="1" applyAlignment="1" applyProtection="1">
      <alignment horizontal="left" vertical="center"/>
    </xf>
    <xf numFmtId="0" fontId="17" fillId="4" borderId="90" xfId="0" applyFont="1" applyFill="1" applyBorder="1" applyAlignment="1" applyProtection="1">
      <alignment horizontal="left" vertical="center"/>
    </xf>
    <xf numFmtId="0" fontId="17" fillId="4" borderId="73" xfId="0" applyFont="1" applyFill="1" applyBorder="1" applyAlignment="1" applyProtection="1">
      <alignment horizontal="left" vertical="center"/>
    </xf>
    <xf numFmtId="0" fontId="17" fillId="5" borderId="72" xfId="0" applyFont="1" applyFill="1" applyBorder="1" applyAlignment="1" applyProtection="1">
      <alignment horizontal="left" vertical="center"/>
    </xf>
    <xf numFmtId="0" fontId="17" fillId="5" borderId="73" xfId="0" applyFont="1" applyFill="1" applyBorder="1" applyAlignment="1" applyProtection="1">
      <alignment horizontal="left" vertical="center"/>
    </xf>
    <xf numFmtId="0" fontId="17" fillId="4" borderId="72" xfId="0" applyFont="1" applyFill="1" applyBorder="1" applyAlignment="1" applyProtection="1">
      <alignment horizontal="left" vertical="center"/>
    </xf>
    <xf numFmtId="0" fontId="17" fillId="4" borderId="85" xfId="0" applyFont="1" applyFill="1" applyBorder="1" applyAlignment="1" applyProtection="1">
      <alignment horizontal="left" vertical="center"/>
    </xf>
    <xf numFmtId="0" fontId="17" fillId="4" borderId="88" xfId="0" applyFont="1" applyFill="1" applyBorder="1" applyAlignment="1" applyProtection="1">
      <alignment horizontal="left" vertical="center"/>
    </xf>
    <xf numFmtId="0" fontId="17" fillId="4" borderId="64" xfId="0" applyFont="1" applyFill="1" applyBorder="1" applyAlignment="1" applyProtection="1">
      <alignment horizontal="left" vertical="center" wrapText="1"/>
    </xf>
    <xf numFmtId="0" fontId="17" fillId="4" borderId="65" xfId="0" applyFont="1" applyFill="1" applyBorder="1" applyAlignment="1" applyProtection="1">
      <alignment horizontal="left" vertical="center" wrapText="1"/>
    </xf>
    <xf numFmtId="0" fontId="17" fillId="4" borderId="60" xfId="0" applyFont="1" applyFill="1" applyBorder="1" applyAlignment="1" applyProtection="1">
      <alignment horizontal="left" vertical="center"/>
    </xf>
    <xf numFmtId="0" fontId="17" fillId="4" borderId="67" xfId="0" applyFont="1" applyFill="1" applyBorder="1" applyAlignment="1" applyProtection="1">
      <alignment horizontal="left" vertical="center"/>
    </xf>
    <xf numFmtId="0" fontId="17" fillId="0" borderId="100" xfId="0" applyFont="1" applyFill="1" applyBorder="1" applyAlignment="1" applyProtection="1">
      <alignment horizontal="center" vertical="center" wrapText="1"/>
    </xf>
    <xf numFmtId="0" fontId="17" fillId="0" borderId="101" xfId="0" applyFont="1" applyFill="1" applyBorder="1" applyAlignment="1" applyProtection="1">
      <alignment horizontal="center" vertical="center" wrapText="1"/>
    </xf>
    <xf numFmtId="0" fontId="17" fillId="0" borderId="102" xfId="0" applyFont="1" applyFill="1" applyBorder="1" applyAlignment="1" applyProtection="1">
      <alignment horizontal="center" vertical="center" wrapText="1"/>
    </xf>
    <xf numFmtId="0" fontId="17" fillId="4" borderId="63" xfId="0" applyFont="1" applyFill="1" applyBorder="1" applyAlignment="1" applyProtection="1">
      <alignment horizontal="left" vertical="center"/>
    </xf>
    <xf numFmtId="0" fontId="17" fillId="4" borderId="65" xfId="0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</cellXfs>
  <cellStyles count="11">
    <cellStyle name="Comma" xfId="1" builtinId="3"/>
    <cellStyle name="Comma0" xfId="3"/>
    <cellStyle name="Currency" xfId="2" builtinId="4"/>
    <cellStyle name="Currency0" xfId="4"/>
    <cellStyle name="Date" xfId="5"/>
    <cellStyle name="Fixed" xfId="6"/>
    <cellStyle name="Heading 1 2" xfId="7"/>
    <cellStyle name="Heading 2 2" xfId="8"/>
    <cellStyle name="Normal" xfId="0" builtinId="0"/>
    <cellStyle name="Normal 2" xfId="10"/>
    <cellStyle name="Total 2" xfId="9"/>
  </cellStyles>
  <dxfs count="0"/>
  <tableStyles count="0" defaultTableStyle="TableStyleMedium9" defaultPivotStyle="PivotStyleLight16"/>
  <colors>
    <mruColors>
      <color rgb="FF1A4652"/>
      <color rgb="FF800000"/>
      <color rgb="FFFFAE9B"/>
      <color rgb="FFFF3300"/>
      <color rgb="FFFFFFCC"/>
      <color rgb="FFFF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481851</xdr:colOff>
      <xdr:row>5</xdr:row>
      <xdr:rowOff>100852</xdr:rowOff>
    </xdr:from>
    <xdr:to>
      <xdr:col>15</xdr:col>
      <xdr:colOff>2106704</xdr:colOff>
      <xdr:row>6</xdr:row>
      <xdr:rowOff>112058</xdr:rowOff>
    </xdr:to>
    <xdr:sp macro="" textlink="">
      <xdr:nvSpPr>
        <xdr:cNvPr id="5" name="Rectangle 4"/>
        <xdr:cNvSpPr/>
      </xdr:nvSpPr>
      <xdr:spPr bwMode="auto">
        <a:xfrm>
          <a:off x="2342027" y="1165411"/>
          <a:ext cx="15240001" cy="280147"/>
        </a:xfrm>
        <a:prstGeom prst="rect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672353</xdr:colOff>
      <xdr:row>0</xdr:row>
      <xdr:rowOff>0</xdr:rowOff>
    </xdr:from>
    <xdr:to>
      <xdr:col>28</xdr:col>
      <xdr:colOff>560294</xdr:colOff>
      <xdr:row>3</xdr:row>
      <xdr:rowOff>291353</xdr:rowOff>
    </xdr:to>
    <xdr:sp macro="" textlink="">
      <xdr:nvSpPr>
        <xdr:cNvPr id="8" name="TextBox 7"/>
        <xdr:cNvSpPr txBox="1"/>
      </xdr:nvSpPr>
      <xdr:spPr>
        <a:xfrm>
          <a:off x="1927412" y="0"/>
          <a:ext cx="15766676" cy="728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200">
              <a:solidFill>
                <a:schemeClr val="accent5">
                  <a:lumMod val="50000"/>
                </a:schemeClr>
              </a:solidFill>
              <a:latin typeface="Arial Black" panose="020B0A04020102020204" pitchFamily="34" charset="0"/>
            </a:rPr>
            <a:t>COMMERCIAL</a:t>
          </a:r>
          <a:r>
            <a:rPr lang="en-US" sz="4200" baseline="0">
              <a:solidFill>
                <a:schemeClr val="accent5">
                  <a:lumMod val="50000"/>
                </a:schemeClr>
              </a:solidFill>
              <a:latin typeface="Arial Black" panose="020B0A04020102020204" pitchFamily="34" charset="0"/>
            </a:rPr>
            <a:t> </a:t>
          </a:r>
          <a:r>
            <a:rPr lang="en-US" sz="4200">
              <a:solidFill>
                <a:schemeClr val="accent5">
                  <a:lumMod val="50000"/>
                </a:schemeClr>
              </a:solidFill>
              <a:latin typeface="Arial Black" panose="020B0A04020102020204" pitchFamily="34" charset="0"/>
            </a:rPr>
            <a:t>BUILDING PERMIT FEE ESTIMATOR</a:t>
          </a:r>
        </a:p>
      </xdr:txBody>
    </xdr:sp>
    <xdr:clientData/>
  </xdr:twoCellAnchor>
  <xdr:twoCellAnchor>
    <xdr:from>
      <xdr:col>0</xdr:col>
      <xdr:colOff>457199</xdr:colOff>
      <xdr:row>0</xdr:row>
      <xdr:rowOff>0</xdr:rowOff>
    </xdr:from>
    <xdr:to>
      <xdr:col>2</xdr:col>
      <xdr:colOff>828674</xdr:colOff>
      <xdr:row>8</xdr:row>
      <xdr:rowOff>100851</xdr:rowOff>
    </xdr:to>
    <xdr:sp macro="" textlink="">
      <xdr:nvSpPr>
        <xdr:cNvPr id="4" name="Oval 3"/>
        <xdr:cNvSpPr/>
      </xdr:nvSpPr>
      <xdr:spPr bwMode="auto">
        <a:xfrm flipH="1" flipV="1">
          <a:off x="457199" y="0"/>
          <a:ext cx="2085975" cy="1958226"/>
        </a:xfrm>
        <a:prstGeom prst="ellipse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3363</xdr:colOff>
      <xdr:row>0</xdr:row>
      <xdr:rowOff>48747</xdr:rowOff>
    </xdr:from>
    <xdr:to>
      <xdr:col>2</xdr:col>
      <xdr:colOff>704851</xdr:colOff>
      <xdr:row>8</xdr:row>
      <xdr:rowOff>67237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035" r="-1239"/>
        <a:stretch>
          <a:fillRect/>
        </a:stretch>
      </xdr:blipFill>
      <xdr:spPr bwMode="auto">
        <a:xfrm>
          <a:off x="460563" y="48747"/>
          <a:ext cx="1958788" cy="1875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</xdr:row>
      <xdr:rowOff>56028</xdr:rowOff>
    </xdr:from>
    <xdr:to>
      <xdr:col>15</xdr:col>
      <xdr:colOff>2084296</xdr:colOff>
      <xdr:row>11</xdr:row>
      <xdr:rowOff>123264</xdr:rowOff>
    </xdr:to>
    <xdr:sp macro="" textlink="">
      <xdr:nvSpPr>
        <xdr:cNvPr id="2" name="TextBox 1"/>
        <xdr:cNvSpPr txBox="1"/>
      </xdr:nvSpPr>
      <xdr:spPr>
        <a:xfrm>
          <a:off x="1815353" y="2196352"/>
          <a:ext cx="16954502" cy="683559"/>
        </a:xfrm>
        <a:prstGeom prst="rect">
          <a:avLst/>
        </a:prstGeom>
        <a:pattFill prst="ltUpDiag">
          <a:fgClr>
            <a:schemeClr val="bg2">
              <a:lumMod val="75000"/>
            </a:schemeClr>
          </a:fgClr>
          <a:bgClr>
            <a:schemeClr val="bg1"/>
          </a:bgClr>
        </a:patt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rgbClr val="FF3300"/>
              </a:solidFill>
              <a:latin typeface="Arial" panose="020B0604020202020204" pitchFamily="34" charset="0"/>
              <a:cs typeface="Arial" panose="020B0604020202020204" pitchFamily="34" charset="0"/>
            </a:rPr>
            <a:t>DISCLAIMER:</a:t>
          </a:r>
          <a:r>
            <a:rPr lang="en-US" sz="1800">
              <a:solidFill>
                <a:srgbClr val="FF3300"/>
              </a:solidFill>
              <a:latin typeface="Arial" panose="020B0604020202020204" pitchFamily="34" charset="0"/>
              <a:cs typeface="Arial" panose="020B0604020202020204" pitchFamily="34" charset="0"/>
            </a:rPr>
            <a:t> The fee calculated below is approximate and based solely on the information provided. Valuations will be compared to recognized standards. </a:t>
          </a:r>
        </a:p>
        <a:p>
          <a:r>
            <a:rPr lang="en-US" sz="1800" baseline="0">
              <a:solidFill>
                <a:srgbClr val="FF33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</a:t>
          </a:r>
          <a:r>
            <a:rPr lang="en-US" sz="1800">
              <a:solidFill>
                <a:srgbClr val="FF3300"/>
              </a:solidFill>
              <a:latin typeface="Arial" panose="020B0604020202020204" pitchFamily="34" charset="0"/>
              <a:cs typeface="Arial" panose="020B0604020202020204" pitchFamily="34" charset="0"/>
            </a:rPr>
            <a:t>This fee does not include fees for plumbing, mechanical, grading, and  electrical permits, or other permit type fees.</a:t>
          </a:r>
        </a:p>
      </xdr:txBody>
    </xdr:sp>
    <xdr:clientData/>
  </xdr:twoCellAnchor>
  <xdr:twoCellAnchor>
    <xdr:from>
      <xdr:col>1</xdr:col>
      <xdr:colOff>43142</xdr:colOff>
      <xdr:row>12</xdr:row>
      <xdr:rowOff>238126</xdr:rowOff>
    </xdr:from>
    <xdr:to>
      <xdr:col>15</xdr:col>
      <xdr:colOff>1712819</xdr:colOff>
      <xdr:row>23</xdr:row>
      <xdr:rowOff>81243</xdr:rowOff>
    </xdr:to>
    <xdr:sp macro="" textlink="">
      <xdr:nvSpPr>
        <xdr:cNvPr id="3" name="TextBox 2"/>
        <xdr:cNvSpPr txBox="1"/>
      </xdr:nvSpPr>
      <xdr:spPr>
        <a:xfrm>
          <a:off x="1871942" y="3114676"/>
          <a:ext cx="16538202" cy="2233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i="0" u="none" strike="noStrik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Instructions:</a:t>
          </a:r>
          <a:r>
            <a:rPr lang="en-US" sz="1600" b="1">
              <a:effectLst/>
              <a:latin typeface="Century Gothic" panose="020B0502020202020204" pitchFamily="34" charset="0"/>
            </a:rPr>
            <a:t> </a:t>
          </a:r>
          <a:r>
            <a:rPr lang="en-US" sz="1600" b="1" i="0" u="none" strike="noStrik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(Complete Steps 1 to 3 for </a:t>
          </a:r>
          <a:r>
            <a:rPr lang="en-US" sz="1600" b="1" i="0" u="sng" strike="noStrik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EACH</a:t>
          </a:r>
          <a:r>
            <a:rPr lang="en-US" sz="1600" b="1" i="0" u="none" strike="noStrik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Permit separately.)</a:t>
          </a:r>
          <a:r>
            <a:rPr lang="en-US" sz="1600" b="1">
              <a:effectLst/>
              <a:latin typeface="Century Gothic" panose="020B0502020202020204" pitchFamily="34" charset="0"/>
            </a:rPr>
            <a:t> </a:t>
          </a:r>
        </a:p>
        <a:p>
          <a:r>
            <a:rPr lang="en-US" sz="1600" b="1" i="0" u="none" strike="noStrik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Step 1.</a:t>
          </a:r>
          <a:r>
            <a:rPr lang="en-US" sz="1600" b="0">
              <a:effectLst/>
              <a:latin typeface="Century Gothic" panose="020B0502020202020204" pitchFamily="34" charset="0"/>
            </a:rPr>
            <a:t> </a:t>
          </a:r>
          <a:r>
            <a:rPr lang="en-US" sz="1600" b="0" i="0" u="none" strike="noStrik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Select your Occupancy Type by clicking on a yellow box and selecting from the drop-down menu:</a:t>
          </a:r>
          <a:r>
            <a:rPr lang="en-US" sz="1600" b="0">
              <a:effectLst/>
              <a:latin typeface="Century Gothic" panose="020B0502020202020204" pitchFamily="34" charset="0"/>
            </a:rPr>
            <a:t> </a:t>
          </a:r>
        </a:p>
        <a:p>
          <a:r>
            <a:rPr lang="en-US" sz="1600" b="1" i="0" u="none" strike="noStrik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Step 2.</a:t>
          </a:r>
          <a:r>
            <a:rPr lang="en-US" sz="1600" b="0">
              <a:effectLst/>
              <a:latin typeface="Century Gothic" panose="020B0502020202020204" pitchFamily="34" charset="0"/>
            </a:rPr>
            <a:t> </a:t>
          </a:r>
          <a:r>
            <a:rPr lang="en-US" sz="1600" b="0" i="0" u="none" strike="noStrik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Select your Construction Type by clicking on a yellow box and selecting from the drop-down menu:</a:t>
          </a:r>
          <a:r>
            <a:rPr lang="en-US" sz="1600" b="0">
              <a:effectLst/>
              <a:latin typeface="Century Gothic" panose="020B0502020202020204" pitchFamily="34" charset="0"/>
            </a:rPr>
            <a:t> </a:t>
          </a:r>
        </a:p>
        <a:p>
          <a:r>
            <a:rPr lang="en-US" sz="1600" b="1" i="0" u="none" strike="noStrik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Step 3.</a:t>
          </a:r>
          <a:r>
            <a:rPr lang="en-US" sz="1600" b="0">
              <a:effectLst/>
              <a:latin typeface="Century Gothic" panose="020B0502020202020204" pitchFamily="34" charset="0"/>
            </a:rPr>
            <a:t> </a:t>
          </a:r>
          <a:r>
            <a:rPr lang="en-US" sz="1600" b="0" i="0" u="none" strike="noStrik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Enter Square Footage Numeric Value</a:t>
          </a:r>
          <a:r>
            <a:rPr lang="en-US" sz="1600" b="0">
              <a:effectLst/>
              <a:latin typeface="Century Gothic" panose="020B0502020202020204" pitchFamily="34" charset="0"/>
            </a:rPr>
            <a:t> </a:t>
          </a:r>
        </a:p>
        <a:p>
          <a:r>
            <a:rPr lang="en-US" sz="1600" b="1" i="0" u="none" strike="noStrik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Step 4.</a:t>
          </a:r>
          <a:r>
            <a:rPr lang="en-US" sz="1600" b="1">
              <a:effectLst/>
              <a:latin typeface="Century Gothic" panose="020B0502020202020204" pitchFamily="34" charset="0"/>
            </a:rPr>
            <a:t> </a:t>
          </a:r>
          <a:r>
            <a:rPr lang="en-US" sz="1600" b="0" i="0" u="none" strike="noStrik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Estimated Building Permit Fee Will Be Shown at the Bottom Right Hand Side of the Calculator</a:t>
          </a:r>
        </a:p>
        <a:p>
          <a:endParaRPr lang="en-US" sz="1600" b="1" i="0" u="none" strike="noStrike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600" b="1" i="0" u="none" strike="noStrik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NOTE:</a:t>
          </a:r>
          <a:r>
            <a:rPr lang="en-US" sz="1600" b="0">
              <a:effectLst/>
              <a:latin typeface="Century Gothic" panose="020B0502020202020204" pitchFamily="34" charset="0"/>
            </a:rPr>
            <a:t> </a:t>
          </a:r>
          <a:r>
            <a:rPr lang="en-US" sz="1600" b="0" i="0" u="none" strike="noStrik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The fee estimator will use your input values to automatically calculate the approximate</a:t>
          </a:r>
          <a:r>
            <a:rPr lang="en-US" sz="1600" b="0" i="0" u="none" strike="noStrike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n-US" sz="1600" b="0" i="0" u="none" strike="noStrik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cost of the fees  you will be charged at time of submittal.</a:t>
          </a:r>
          <a:endParaRPr lang="en-US" sz="1600" b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830914</xdr:colOff>
      <xdr:row>3</xdr:row>
      <xdr:rowOff>317687</xdr:rowOff>
    </xdr:from>
    <xdr:to>
      <xdr:col>12</xdr:col>
      <xdr:colOff>1871382</xdr:colOff>
      <xdr:row>5</xdr:row>
      <xdr:rowOff>11207</xdr:rowOff>
    </xdr:to>
    <xdr:sp macro="" textlink="">
      <xdr:nvSpPr>
        <xdr:cNvPr id="1032" name="WordArt 8"/>
        <xdr:cNvSpPr>
          <a:spLocks noChangeArrowheads="1" noChangeShapeType="1" noTextEdit="1"/>
        </xdr:cNvSpPr>
      </xdr:nvSpPr>
      <xdr:spPr bwMode="auto">
        <a:xfrm>
          <a:off x="2085973" y="754716"/>
          <a:ext cx="7382997" cy="321050"/>
        </a:xfrm>
        <a:prstGeom prst="rect">
          <a:avLst/>
        </a:prstGeom>
        <a:extLst>
          <a:ext uri="{91240B29-F687-4F45-9708-019B960494DF}">
            <a14:hiddenLine xmlns:a14="http://schemas.microsoft.com/office/drawing/2010/main" w="15875">
              <a:solidFill>
                <a:srgbClr val="1F497D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>
                <a:noFill/>
              </a:ln>
              <a:solidFill>
                <a:srgbClr val="A8C6D0"/>
              </a:solidFill>
              <a:effectLst/>
              <a:latin typeface="Century Gothic"/>
            </a:rPr>
            <a:t>DEPT. of PLANNING &amp; INSPECTIONS</a:t>
          </a:r>
        </a:p>
      </xdr:txBody>
    </xdr:sp>
    <xdr:clientData/>
  </xdr:twoCellAnchor>
  <xdr:twoCellAnchor>
    <xdr:from>
      <xdr:col>2</xdr:col>
      <xdr:colOff>818031</xdr:colOff>
      <xdr:row>5</xdr:row>
      <xdr:rowOff>33617</xdr:rowOff>
    </xdr:from>
    <xdr:to>
      <xdr:col>13</xdr:col>
      <xdr:colOff>324971</xdr:colOff>
      <xdr:row>6</xdr:row>
      <xdr:rowOff>89647</xdr:rowOff>
    </xdr:to>
    <xdr:sp macro="" textlink="">
      <xdr:nvSpPr>
        <xdr:cNvPr id="12" name="TextBox 11"/>
        <xdr:cNvSpPr txBox="1"/>
      </xdr:nvSpPr>
      <xdr:spPr>
        <a:xfrm>
          <a:off x="2678207" y="1098176"/>
          <a:ext cx="9693088" cy="32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solidFill>
                <a:srgbClr val="FFFFCC"/>
              </a:solidFill>
              <a:latin typeface="Century Gothic" panose="020B0502020202020204" pitchFamily="34" charset="0"/>
            </a:rPr>
            <a:t>CITY OF EL</a:t>
          </a:r>
          <a:r>
            <a:rPr lang="en-US" sz="1800" baseline="0">
              <a:solidFill>
                <a:srgbClr val="FFFFCC"/>
              </a:solidFill>
              <a:latin typeface="Century Gothic" panose="020B0502020202020204" pitchFamily="34" charset="0"/>
            </a:rPr>
            <a:t> PASO        811 TEXAS AVE.        EL PASO, TX 79901        (915)-212-0088</a:t>
          </a:r>
          <a:endParaRPr lang="en-US" sz="1800">
            <a:solidFill>
              <a:srgbClr val="FFFFC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5</xdr:col>
      <xdr:colOff>806823</xdr:colOff>
      <xdr:row>5</xdr:row>
      <xdr:rowOff>134471</xdr:rowOff>
    </xdr:from>
    <xdr:to>
      <xdr:col>5</xdr:col>
      <xdr:colOff>1008529</xdr:colOff>
      <xdr:row>6</xdr:row>
      <xdr:rowOff>67236</xdr:rowOff>
    </xdr:to>
    <xdr:sp macro="" textlink="">
      <xdr:nvSpPr>
        <xdr:cNvPr id="13" name="Rectangle 12"/>
        <xdr:cNvSpPr/>
      </xdr:nvSpPr>
      <xdr:spPr bwMode="auto">
        <a:xfrm>
          <a:off x="4728882" y="1199030"/>
          <a:ext cx="201706" cy="201706"/>
        </a:xfrm>
        <a:prstGeom prst="rect">
          <a:avLst/>
        </a:prstGeom>
        <a:solidFill>
          <a:srgbClr val="FF66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112059</xdr:colOff>
      <xdr:row>5</xdr:row>
      <xdr:rowOff>134470</xdr:rowOff>
    </xdr:from>
    <xdr:to>
      <xdr:col>11</xdr:col>
      <xdr:colOff>100853</xdr:colOff>
      <xdr:row>6</xdr:row>
      <xdr:rowOff>67235</xdr:rowOff>
    </xdr:to>
    <xdr:sp macro="" textlink="">
      <xdr:nvSpPr>
        <xdr:cNvPr id="23" name="Rectangle 22"/>
        <xdr:cNvSpPr/>
      </xdr:nvSpPr>
      <xdr:spPr bwMode="auto">
        <a:xfrm>
          <a:off x="6936441" y="1199029"/>
          <a:ext cx="201706" cy="201706"/>
        </a:xfrm>
        <a:prstGeom prst="rect">
          <a:avLst/>
        </a:prstGeom>
        <a:solidFill>
          <a:srgbClr val="FF66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1210235</xdr:colOff>
      <xdr:row>5</xdr:row>
      <xdr:rowOff>134470</xdr:rowOff>
    </xdr:from>
    <xdr:to>
      <xdr:col>12</xdr:col>
      <xdr:colOff>1411941</xdr:colOff>
      <xdr:row>6</xdr:row>
      <xdr:rowOff>67235</xdr:rowOff>
    </xdr:to>
    <xdr:sp macro="" textlink="">
      <xdr:nvSpPr>
        <xdr:cNvPr id="25" name="Rectangle 24"/>
        <xdr:cNvSpPr/>
      </xdr:nvSpPr>
      <xdr:spPr bwMode="auto">
        <a:xfrm>
          <a:off x="9412941" y="1199029"/>
          <a:ext cx="201706" cy="201706"/>
        </a:xfrm>
        <a:prstGeom prst="rect">
          <a:avLst/>
        </a:prstGeom>
        <a:solidFill>
          <a:srgbClr val="FF66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452717</xdr:colOff>
      <xdr:row>9</xdr:row>
      <xdr:rowOff>9524</xdr:rowOff>
    </xdr:from>
    <xdr:to>
      <xdr:col>15</xdr:col>
      <xdr:colOff>2095500</xdr:colOff>
      <xdr:row>9</xdr:row>
      <xdr:rowOff>20730</xdr:rowOff>
    </xdr:to>
    <xdr:cxnSp macro="">
      <xdr:nvCxnSpPr>
        <xdr:cNvPr id="15" name="Straight Connector 14"/>
        <xdr:cNvCxnSpPr/>
      </xdr:nvCxnSpPr>
      <xdr:spPr bwMode="auto">
        <a:xfrm flipV="1">
          <a:off x="452717" y="2133599"/>
          <a:ext cx="17016133" cy="11206"/>
        </a:xfrm>
        <a:prstGeom prst="line">
          <a:avLst/>
        </a:prstGeom>
        <a:solidFill>
          <a:srgbClr val="FFFFFF"/>
        </a:solidFill>
        <a:ln w="571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600075</xdr:colOff>
      <xdr:row>24</xdr:row>
      <xdr:rowOff>0</xdr:rowOff>
    </xdr:from>
    <xdr:to>
      <xdr:col>10</xdr:col>
      <xdr:colOff>19050</xdr:colOff>
      <xdr:row>27</xdr:row>
      <xdr:rowOff>11206</xdr:rowOff>
    </xdr:to>
    <xdr:sp macro="" textlink="">
      <xdr:nvSpPr>
        <xdr:cNvPr id="20" name="TextBox 19"/>
        <xdr:cNvSpPr txBox="1"/>
      </xdr:nvSpPr>
      <xdr:spPr>
        <a:xfrm>
          <a:off x="1819275" y="5448300"/>
          <a:ext cx="6248400" cy="535081"/>
        </a:xfrm>
        <a:prstGeom prst="rect">
          <a:avLst/>
        </a:prstGeom>
        <a:solidFill>
          <a:srgbClr val="1A465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2000">
              <a:solidFill>
                <a:srgbClr val="FFFFCC"/>
              </a:solidFill>
              <a:latin typeface="Arial" panose="020B0604020202020204" pitchFamily="34" charset="0"/>
              <a:cs typeface="Arial" panose="020B0604020202020204" pitchFamily="34" charset="0"/>
            </a:rPr>
            <a:t>Calculate New Construction Fee Valuation:</a:t>
          </a:r>
        </a:p>
      </xdr:txBody>
    </xdr:sp>
    <xdr:clientData/>
  </xdr:twoCellAnchor>
  <xdr:twoCellAnchor>
    <xdr:from>
      <xdr:col>10</xdr:col>
      <xdr:colOff>200026</xdr:colOff>
      <xdr:row>24</xdr:row>
      <xdr:rowOff>0</xdr:rowOff>
    </xdr:from>
    <xdr:to>
      <xdr:col>16</xdr:col>
      <xdr:colOff>22411</xdr:colOff>
      <xdr:row>27</xdr:row>
      <xdr:rowOff>11208</xdr:rowOff>
    </xdr:to>
    <xdr:sp macro="" textlink="">
      <xdr:nvSpPr>
        <xdr:cNvPr id="39" name="TextBox 38"/>
        <xdr:cNvSpPr txBox="1"/>
      </xdr:nvSpPr>
      <xdr:spPr>
        <a:xfrm>
          <a:off x="6924676" y="5448300"/>
          <a:ext cx="10576110" cy="535083"/>
        </a:xfrm>
        <a:prstGeom prst="rect">
          <a:avLst/>
        </a:prstGeom>
        <a:solidFill>
          <a:srgbClr val="1A465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2000">
              <a:solidFill>
                <a:srgbClr val="FFFFCC"/>
              </a:solidFill>
              <a:latin typeface="Arial" panose="020B0604020202020204" pitchFamily="34" charset="0"/>
              <a:cs typeface="Arial" panose="020B0604020202020204" pitchFamily="34" charset="0"/>
            </a:rPr>
            <a:t>Occupancy Classification Reference Tables:</a:t>
          </a:r>
        </a:p>
      </xdr:txBody>
    </xdr:sp>
    <xdr:clientData/>
  </xdr:twoCellAnchor>
  <xdr:twoCellAnchor>
    <xdr:from>
      <xdr:col>2</xdr:col>
      <xdr:colOff>438150</xdr:colOff>
      <xdr:row>43</xdr:row>
      <xdr:rowOff>190501</xdr:rowOff>
    </xdr:from>
    <xdr:to>
      <xdr:col>6</xdr:col>
      <xdr:colOff>38100</xdr:colOff>
      <xdr:row>45</xdr:row>
      <xdr:rowOff>76201</xdr:rowOff>
    </xdr:to>
    <xdr:sp macro="" textlink="">
      <xdr:nvSpPr>
        <xdr:cNvPr id="21" name="TextBox 20"/>
        <xdr:cNvSpPr txBox="1"/>
      </xdr:nvSpPr>
      <xdr:spPr>
        <a:xfrm>
          <a:off x="3524250" y="10887076"/>
          <a:ext cx="3286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Century Gothic" panose="020B0502020202020204" pitchFamily="34" charset="0"/>
            </a:rPr>
            <a:t>Estimated Building Permit Fee = </a:t>
          </a:r>
        </a:p>
      </xdr:txBody>
    </xdr:sp>
    <xdr:clientData/>
  </xdr:twoCellAnchor>
  <xdr:oneCellAnchor>
    <xdr:from>
      <xdr:col>3</xdr:col>
      <xdr:colOff>342900</xdr:colOff>
      <xdr:row>41</xdr:row>
      <xdr:rowOff>193174</xdr:rowOff>
    </xdr:from>
    <xdr:ext cx="2676525" cy="483101"/>
    <xdr:sp macro="" textlink="">
      <xdr:nvSpPr>
        <xdr:cNvPr id="27" name="Rectangle 26"/>
        <xdr:cNvSpPr/>
      </xdr:nvSpPr>
      <xdr:spPr>
        <a:xfrm>
          <a:off x="4600575" y="10394449"/>
          <a:ext cx="2676525" cy="48310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000" b="0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/>
              <a:latin typeface="Century Gothic" panose="020B0502020202020204" pitchFamily="34" charset="0"/>
            </a:rPr>
            <a:t>Building Valuation </a:t>
          </a:r>
        </a:p>
        <a:p>
          <a:pPr algn="ctr"/>
          <a:r>
            <a:rPr lang="en-US" sz="1000" b="0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/>
              <a:latin typeface="Century Gothic" panose="020B0502020202020204" pitchFamily="34" charset="0"/>
            </a:rPr>
            <a:t>Based on New Area =</a:t>
          </a:r>
        </a:p>
      </xdr:txBody>
    </xdr:sp>
    <xdr:clientData/>
  </xdr:oneCellAnchor>
  <xdr:twoCellAnchor>
    <xdr:from>
      <xdr:col>1</xdr:col>
      <xdr:colOff>19050</xdr:colOff>
      <xdr:row>24</xdr:row>
      <xdr:rowOff>0</xdr:rowOff>
    </xdr:from>
    <xdr:to>
      <xdr:col>1</xdr:col>
      <xdr:colOff>19050</xdr:colOff>
      <xdr:row>44</xdr:row>
      <xdr:rowOff>190500</xdr:rowOff>
    </xdr:to>
    <xdr:cxnSp macro="">
      <xdr:nvCxnSpPr>
        <xdr:cNvPr id="29" name="Straight Connector 28"/>
        <xdr:cNvCxnSpPr/>
      </xdr:nvCxnSpPr>
      <xdr:spPr bwMode="auto">
        <a:xfrm>
          <a:off x="476250" y="5448300"/>
          <a:ext cx="0" cy="5686425"/>
        </a:xfrm>
        <a:prstGeom prst="line">
          <a:avLst/>
        </a:prstGeom>
        <a:solidFill>
          <a:srgbClr val="FFFFFF"/>
        </a:solidFill>
        <a:ln w="57150" cap="flat" cmpd="sng" algn="ctr">
          <a:solidFill>
            <a:srgbClr val="1A4652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9525</xdr:colOff>
      <xdr:row>24</xdr:row>
      <xdr:rowOff>0</xdr:rowOff>
    </xdr:from>
    <xdr:to>
      <xdr:col>11</xdr:col>
      <xdr:colOff>9525</xdr:colOff>
      <xdr:row>64</xdr:row>
      <xdr:rowOff>9525</xdr:rowOff>
    </xdr:to>
    <xdr:cxnSp macro="">
      <xdr:nvCxnSpPr>
        <xdr:cNvPr id="37" name="Straight Connector 36"/>
        <xdr:cNvCxnSpPr/>
      </xdr:nvCxnSpPr>
      <xdr:spPr bwMode="auto">
        <a:xfrm>
          <a:off x="6943725" y="5448300"/>
          <a:ext cx="0" cy="12801600"/>
        </a:xfrm>
        <a:prstGeom prst="line">
          <a:avLst/>
        </a:prstGeom>
        <a:solidFill>
          <a:srgbClr val="FFFFFF"/>
        </a:solidFill>
        <a:ln w="57150" cap="flat" cmpd="sng" algn="ctr">
          <a:solidFill>
            <a:srgbClr val="1A4652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838200</xdr:colOff>
      <xdr:row>30</xdr:row>
      <xdr:rowOff>359710</xdr:rowOff>
    </xdr:from>
    <xdr:to>
      <xdr:col>5</xdr:col>
      <xdr:colOff>104775</xdr:colOff>
      <xdr:row>30</xdr:row>
      <xdr:rowOff>569260</xdr:rowOff>
    </xdr:to>
    <xdr:sp macro="" textlink="">
      <xdr:nvSpPr>
        <xdr:cNvPr id="6" name="TextBox 5"/>
        <xdr:cNvSpPr txBox="1"/>
      </xdr:nvSpPr>
      <xdr:spPr>
        <a:xfrm>
          <a:off x="3639671" y="7397004"/>
          <a:ext cx="207869" cy="2095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Century Gothic" panose="020B0502020202020204" pitchFamily="34" charset="0"/>
              <a:cs typeface="Aharoni" panose="02010803020104030203" pitchFamily="2" charset="-79"/>
            </a:rPr>
            <a:t>X</a:t>
          </a:r>
        </a:p>
      </xdr:txBody>
    </xdr:sp>
    <xdr:clientData/>
  </xdr:twoCellAnchor>
  <xdr:twoCellAnchor>
    <xdr:from>
      <xdr:col>5</xdr:col>
      <xdr:colOff>1433792</xdr:colOff>
      <xdr:row>30</xdr:row>
      <xdr:rowOff>359711</xdr:rowOff>
    </xdr:from>
    <xdr:to>
      <xdr:col>6</xdr:col>
      <xdr:colOff>109817</xdr:colOff>
      <xdr:row>30</xdr:row>
      <xdr:rowOff>569261</xdr:rowOff>
    </xdr:to>
    <xdr:sp macro="" textlink="">
      <xdr:nvSpPr>
        <xdr:cNvPr id="22" name="TextBox 21"/>
        <xdr:cNvSpPr txBox="1"/>
      </xdr:nvSpPr>
      <xdr:spPr>
        <a:xfrm>
          <a:off x="5176557" y="7397005"/>
          <a:ext cx="211231" cy="2095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latin typeface="Century Gothic" panose="020B0502020202020204" pitchFamily="34" charset="0"/>
              <a:cs typeface="Aharoni" panose="02010803020104030203" pitchFamily="2" charset="-79"/>
            </a:rPr>
            <a:t>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4:AC70"/>
  <sheetViews>
    <sheetView showGridLines="0" showRowColHeaders="0" tabSelected="1" zoomScale="70" zoomScaleNormal="70" workbookViewId="0">
      <selection activeCell="C32" sqref="C32"/>
    </sheetView>
  </sheetViews>
  <sheetFormatPr defaultRowHeight="11.25" x14ac:dyDescent="0.2"/>
  <cols>
    <col min="1" max="1" width="6.85546875" style="10" customWidth="1"/>
    <col min="2" max="2" width="18.85546875" style="2" customWidth="1"/>
    <col min="3" max="3" width="16.28515625" style="2" customWidth="1"/>
    <col min="4" max="4" width="14.140625" style="3" customWidth="1"/>
    <col min="5" max="5" width="17.85546875" style="2" hidden="1" customWidth="1"/>
    <col min="6" max="6" width="23" style="2" customWidth="1"/>
    <col min="7" max="7" width="21.7109375" style="2" customWidth="1"/>
    <col min="8" max="8" width="1.85546875" style="2" hidden="1" customWidth="1"/>
    <col min="9" max="9" width="12.42578125" style="2" hidden="1" customWidth="1"/>
    <col min="10" max="10" width="14.5703125" style="2" hidden="1" customWidth="1"/>
    <col min="11" max="11" width="3.140625" style="10" customWidth="1"/>
    <col min="12" max="12" width="17.42578125" style="1" customWidth="1"/>
    <col min="13" max="13" width="57.5703125" style="1" customWidth="1"/>
    <col min="14" max="14" width="49.140625" style="1" customWidth="1"/>
    <col min="15" max="15" width="2.42578125" style="1" customWidth="1"/>
    <col min="16" max="16" width="31.5703125" style="1" customWidth="1"/>
    <col min="17" max="17" width="6.140625" style="10" customWidth="1"/>
    <col min="18" max="18" width="25.42578125" style="4" hidden="1" customWidth="1"/>
    <col min="19" max="19" width="9.140625" style="4" hidden="1" customWidth="1"/>
    <col min="20" max="21" width="16.28515625" style="1" hidden="1" customWidth="1"/>
    <col min="22" max="24" width="16" style="1" hidden="1" customWidth="1"/>
    <col min="25" max="26" width="12.7109375" style="1" hidden="1" customWidth="1"/>
    <col min="27" max="28" width="9.140625" style="1" hidden="1" customWidth="1"/>
    <col min="29" max="32" width="9.140625" style="1" customWidth="1"/>
    <col min="33" max="33" width="4" style="1" customWidth="1"/>
    <col min="34" max="16384" width="9.140625" style="1"/>
  </cols>
  <sheetData>
    <row r="4" spans="1:19" ht="28.5" x14ac:dyDescent="0.2"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</row>
    <row r="5" spans="1:19" ht="21" customHeight="1" x14ac:dyDescent="0.2"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</row>
    <row r="6" spans="1:19" ht="21" customHeight="1" x14ac:dyDescent="0.2"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83"/>
      <c r="O6" s="173"/>
      <c r="P6" s="173"/>
    </row>
    <row r="7" spans="1:19" ht="21" customHeight="1" x14ac:dyDescent="0.2">
      <c r="B7" s="173"/>
      <c r="C7" s="173"/>
      <c r="D7" s="173"/>
      <c r="E7" s="173"/>
      <c r="F7" s="18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9" ht="21" customHeight="1" x14ac:dyDescent="0.2"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9" s="8" customFormat="1" ht="21" customHeight="1" x14ac:dyDescent="0.2">
      <c r="A9" s="16"/>
      <c r="K9" s="16"/>
      <c r="Q9" s="16"/>
      <c r="R9" s="7"/>
      <c r="S9" s="7"/>
    </row>
    <row r="10" spans="1:19" s="8" customFormat="1" ht="41.25" customHeight="1" x14ac:dyDescent="0.2">
      <c r="A10" s="16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93"/>
      <c r="P10" s="93"/>
      <c r="Q10" s="16"/>
      <c r="R10" s="7"/>
      <c r="S10" s="7"/>
    </row>
    <row r="11" spans="1:19" s="8" customFormat="1" ht="6.75" customHeight="1" x14ac:dyDescent="0.2">
      <c r="A11" s="16"/>
      <c r="B11" s="92"/>
      <c r="C11" s="183"/>
      <c r="D11" s="92"/>
      <c r="E11" s="92"/>
      <c r="F11" s="92"/>
      <c r="G11" s="92"/>
      <c r="H11" s="92"/>
      <c r="I11" s="94"/>
      <c r="J11" s="94"/>
      <c r="K11" s="16"/>
      <c r="Q11" s="16"/>
      <c r="R11" s="7"/>
      <c r="S11" s="7"/>
    </row>
    <row r="12" spans="1:19" s="8" customFormat="1" ht="11.25" customHeight="1" x14ac:dyDescent="0.2">
      <c r="A12" s="16"/>
      <c r="B12" s="92"/>
      <c r="C12" s="92"/>
      <c r="D12" s="92"/>
      <c r="E12" s="92"/>
      <c r="F12" s="92"/>
      <c r="G12" s="92"/>
      <c r="H12" s="92"/>
      <c r="I12" s="94"/>
      <c r="J12" s="94"/>
      <c r="K12" s="16"/>
      <c r="Q12" s="16"/>
      <c r="R12" s="7"/>
      <c r="S12" s="7"/>
    </row>
    <row r="13" spans="1:19" s="8" customFormat="1" ht="19.5" customHeight="1" x14ac:dyDescent="0.2">
      <c r="A13" s="16"/>
      <c r="B13" s="95"/>
      <c r="C13" s="76"/>
      <c r="D13" s="77"/>
      <c r="E13" s="77"/>
      <c r="F13" s="18"/>
      <c r="G13" s="18"/>
      <c r="H13" s="18"/>
      <c r="I13" s="94"/>
      <c r="J13" s="94"/>
      <c r="K13" s="107"/>
      <c r="Q13" s="16"/>
      <c r="R13" s="7"/>
      <c r="S13" s="7"/>
    </row>
    <row r="14" spans="1:19" s="8" customFormat="1" ht="19.5" customHeight="1" x14ac:dyDescent="0.2">
      <c r="A14" s="16"/>
      <c r="B14" s="78"/>
      <c r="C14" s="79"/>
      <c r="D14" s="79"/>
      <c r="E14" s="80"/>
      <c r="F14" s="19"/>
      <c r="G14" s="19"/>
      <c r="H14" s="19"/>
      <c r="I14" s="94"/>
      <c r="J14" s="94"/>
      <c r="K14" s="107"/>
      <c r="Q14" s="16"/>
      <c r="R14" s="7"/>
      <c r="S14" s="7"/>
    </row>
    <row r="15" spans="1:19" s="8" customFormat="1" ht="19.5" customHeight="1" x14ac:dyDescent="0.2">
      <c r="A15" s="16"/>
      <c r="B15" s="78"/>
      <c r="C15" s="79"/>
      <c r="D15" s="79"/>
      <c r="E15" s="80"/>
      <c r="F15" s="19"/>
      <c r="G15" s="19"/>
      <c r="H15" s="19"/>
      <c r="I15" s="94"/>
      <c r="J15" s="94"/>
      <c r="K15" s="107"/>
      <c r="Q15" s="16"/>
      <c r="R15" s="7"/>
      <c r="S15" s="7"/>
    </row>
    <row r="16" spans="1:19" s="8" customFormat="1" ht="19.5" customHeight="1" x14ac:dyDescent="0.2">
      <c r="A16" s="16"/>
      <c r="B16" s="78"/>
      <c r="C16" s="79"/>
      <c r="D16" s="79"/>
      <c r="E16" s="80"/>
      <c r="F16" s="19"/>
      <c r="G16" s="19"/>
      <c r="H16" s="19"/>
      <c r="I16" s="94"/>
      <c r="J16" s="94"/>
      <c r="K16" s="107"/>
      <c r="Q16" s="16"/>
      <c r="R16" s="7"/>
      <c r="S16" s="7"/>
    </row>
    <row r="17" spans="1:29" s="8" customFormat="1" ht="19.5" customHeight="1" x14ac:dyDescent="0.2">
      <c r="A17" s="16"/>
      <c r="B17" s="78"/>
      <c r="C17" s="79"/>
      <c r="D17" s="79"/>
      <c r="E17" s="80"/>
      <c r="F17" s="19"/>
      <c r="G17" s="19"/>
      <c r="H17" s="19"/>
      <c r="I17" s="94"/>
      <c r="J17" s="94"/>
      <c r="K17" s="107"/>
      <c r="Q17" s="16"/>
      <c r="R17" s="7"/>
      <c r="S17" s="7"/>
    </row>
    <row r="18" spans="1:29" s="8" customFormat="1" ht="19.5" customHeight="1" x14ac:dyDescent="0.2">
      <c r="A18" s="16"/>
      <c r="B18" s="78"/>
      <c r="C18" s="79"/>
      <c r="D18" s="16"/>
      <c r="E18" s="19"/>
      <c r="F18" s="19"/>
      <c r="G18" s="19"/>
      <c r="H18" s="19"/>
      <c r="I18" s="94"/>
      <c r="J18" s="94"/>
      <c r="K18" s="107"/>
      <c r="Q18" s="16"/>
      <c r="R18" s="7"/>
      <c r="S18" s="7"/>
    </row>
    <row r="19" spans="1:29" s="8" customFormat="1" ht="14.25" customHeight="1" x14ac:dyDescent="0.2">
      <c r="A19" s="16"/>
      <c r="B19" s="208"/>
      <c r="C19" s="208"/>
      <c r="D19" s="208"/>
      <c r="E19" s="208"/>
      <c r="F19" s="208"/>
      <c r="G19" s="208"/>
      <c r="H19" s="94"/>
      <c r="I19" s="94"/>
      <c r="J19" s="94"/>
      <c r="K19" s="16"/>
      <c r="Q19" s="16"/>
      <c r="R19" s="7"/>
      <c r="S19" s="7"/>
    </row>
    <row r="20" spans="1:29" s="8" customFormat="1" ht="14.25" customHeight="1" x14ac:dyDescent="0.2">
      <c r="A20" s="16"/>
      <c r="B20" s="208"/>
      <c r="C20" s="208"/>
      <c r="D20" s="208"/>
      <c r="E20" s="208"/>
      <c r="F20" s="208"/>
      <c r="G20" s="208"/>
      <c r="H20" s="94"/>
      <c r="I20" s="94"/>
      <c r="J20" s="94"/>
      <c r="K20" s="16"/>
      <c r="Q20" s="16"/>
      <c r="R20" s="7"/>
      <c r="S20" s="7"/>
    </row>
    <row r="21" spans="1:29" s="8" customFormat="1" ht="14.25" customHeight="1" x14ac:dyDescent="0.2">
      <c r="A21" s="16"/>
      <c r="B21" s="208"/>
      <c r="C21" s="208"/>
      <c r="D21" s="208"/>
      <c r="E21" s="208"/>
      <c r="F21" s="208"/>
      <c r="G21" s="208"/>
      <c r="H21" s="94"/>
      <c r="I21" s="94"/>
      <c r="J21" s="94"/>
      <c r="K21" s="16"/>
      <c r="Q21" s="16"/>
      <c r="R21" s="7"/>
      <c r="S21" s="7"/>
    </row>
    <row r="22" spans="1:29" s="8" customFormat="1" ht="14.25" customHeight="1" x14ac:dyDescent="0.2">
      <c r="A22" s="16"/>
      <c r="B22" s="208"/>
      <c r="C22" s="208"/>
      <c r="D22" s="208"/>
      <c r="E22" s="208"/>
      <c r="F22" s="208"/>
      <c r="G22" s="208"/>
      <c r="H22" s="94"/>
      <c r="I22" s="94"/>
      <c r="J22" s="94"/>
      <c r="K22" s="16"/>
      <c r="Q22" s="16"/>
      <c r="R22" s="7"/>
      <c r="S22" s="7"/>
    </row>
    <row r="23" spans="1:29" s="8" customFormat="1" ht="14.25" customHeight="1" x14ac:dyDescent="0.2">
      <c r="A23" s="16"/>
      <c r="B23" s="208"/>
      <c r="C23" s="208"/>
      <c r="D23" s="208"/>
      <c r="E23" s="208"/>
      <c r="F23" s="208"/>
      <c r="G23" s="208"/>
      <c r="H23" s="94"/>
      <c r="I23" s="94"/>
      <c r="J23" s="94"/>
      <c r="K23" s="16"/>
      <c r="Q23" s="16"/>
      <c r="R23" s="7"/>
      <c r="S23" s="7"/>
    </row>
    <row r="24" spans="1:29" s="8" customFormat="1" ht="14.25" customHeight="1" x14ac:dyDescent="0.2">
      <c r="A24" s="16"/>
      <c r="B24" s="208"/>
      <c r="C24" s="208"/>
      <c r="D24" s="208"/>
      <c r="E24" s="208"/>
      <c r="F24" s="208"/>
      <c r="G24" s="208"/>
      <c r="H24" s="94"/>
      <c r="I24" s="94"/>
      <c r="J24" s="94"/>
      <c r="K24" s="16"/>
      <c r="Q24" s="16"/>
      <c r="R24" s="7"/>
      <c r="S24" s="7"/>
    </row>
    <row r="25" spans="1:29" s="8" customFormat="1" ht="14.25" customHeight="1" x14ac:dyDescent="0.2">
      <c r="A25" s="16"/>
      <c r="B25" s="208"/>
      <c r="C25" s="208"/>
      <c r="D25" s="208"/>
      <c r="E25" s="208"/>
      <c r="F25" s="208"/>
      <c r="G25" s="208"/>
      <c r="H25" s="94"/>
      <c r="I25" s="94"/>
      <c r="J25" s="94"/>
      <c r="K25" s="16"/>
      <c r="Q25" s="16"/>
      <c r="R25" s="7"/>
      <c r="S25" s="7"/>
    </row>
    <row r="26" spans="1:29" s="8" customFormat="1" ht="14.25" customHeight="1" x14ac:dyDescent="0.2">
      <c r="A26" s="16"/>
      <c r="B26" s="208"/>
      <c r="C26" s="208"/>
      <c r="D26" s="208"/>
      <c r="E26" s="208"/>
      <c r="F26" s="208"/>
      <c r="G26" s="208"/>
      <c r="H26" s="94"/>
      <c r="I26" s="94"/>
      <c r="J26" s="94"/>
      <c r="K26" s="16"/>
      <c r="Q26" s="16"/>
      <c r="R26" s="7"/>
      <c r="S26" s="7"/>
    </row>
    <row r="27" spans="1:29" ht="12.75" customHeight="1" x14ac:dyDescent="0.2">
      <c r="B27" s="208"/>
      <c r="C27" s="208"/>
      <c r="D27" s="208"/>
      <c r="E27" s="208"/>
      <c r="F27" s="208"/>
      <c r="G27" s="208"/>
      <c r="H27" s="11"/>
      <c r="L27" s="10"/>
      <c r="M27" s="10"/>
      <c r="N27" s="10"/>
      <c r="O27" s="10"/>
      <c r="P27" s="10"/>
    </row>
    <row r="28" spans="1:29" s="5" customFormat="1" ht="30" customHeight="1" x14ac:dyDescent="0.25">
      <c r="A28" s="104"/>
      <c r="B28" s="227" t="s">
        <v>109</v>
      </c>
      <c r="C28" s="228"/>
      <c r="D28" s="231" t="s">
        <v>110</v>
      </c>
      <c r="E28" s="106"/>
      <c r="F28" s="232" t="s">
        <v>111</v>
      </c>
      <c r="G28" s="232"/>
      <c r="H28" s="81"/>
      <c r="I28" s="81"/>
      <c r="J28" s="81"/>
      <c r="K28" s="174"/>
      <c r="L28" s="119"/>
      <c r="M28" s="103"/>
      <c r="N28" s="198"/>
      <c r="O28" s="198"/>
      <c r="P28" s="199"/>
      <c r="Q28" s="104"/>
      <c r="R28" s="6"/>
      <c r="S28" s="6"/>
      <c r="AC28" s="104"/>
    </row>
    <row r="29" spans="1:29" s="5" customFormat="1" ht="29.25" customHeight="1" x14ac:dyDescent="0.2">
      <c r="A29" s="104"/>
      <c r="B29" s="227"/>
      <c r="C29" s="228"/>
      <c r="D29" s="231"/>
      <c r="E29" s="106"/>
      <c r="F29" s="233"/>
      <c r="G29" s="233"/>
      <c r="H29" s="81"/>
      <c r="I29" s="81"/>
      <c r="J29" s="81"/>
      <c r="K29" s="174"/>
      <c r="L29" s="249" t="s">
        <v>121</v>
      </c>
      <c r="M29" s="250"/>
      <c r="N29" s="250"/>
      <c r="O29" s="250"/>
      <c r="P29" s="251"/>
      <c r="Q29" s="104"/>
      <c r="R29" s="6"/>
      <c r="S29" s="6"/>
    </row>
    <row r="30" spans="1:29" s="5" customFormat="1" ht="24.75" customHeight="1" thickBot="1" x14ac:dyDescent="0.3">
      <c r="A30" s="104"/>
      <c r="B30" s="229"/>
      <c r="C30" s="230"/>
      <c r="D30" s="231"/>
      <c r="E30" s="109"/>
      <c r="F30" s="233"/>
      <c r="G30" s="233"/>
      <c r="H30" s="82"/>
      <c r="I30" s="81"/>
      <c r="J30" s="81"/>
      <c r="K30" s="82"/>
      <c r="L30" s="120"/>
      <c r="M30" s="103"/>
      <c r="N30" s="207"/>
      <c r="O30" s="207"/>
      <c r="P30" s="207"/>
      <c r="Q30" s="184"/>
      <c r="R30" s="6"/>
      <c r="S30" s="6"/>
    </row>
    <row r="31" spans="1:29" ht="54" customHeight="1" thickTop="1" thickBot="1" x14ac:dyDescent="0.25">
      <c r="B31" s="168" t="s">
        <v>85</v>
      </c>
      <c r="C31" s="164" t="s">
        <v>1</v>
      </c>
      <c r="D31" s="175" t="s">
        <v>112</v>
      </c>
      <c r="E31" s="165" t="s">
        <v>90</v>
      </c>
      <c r="F31" s="164" t="s">
        <v>136</v>
      </c>
      <c r="G31" s="166" t="s">
        <v>91</v>
      </c>
      <c r="H31" s="167"/>
      <c r="I31" s="167"/>
      <c r="J31" s="167"/>
      <c r="K31" s="97"/>
      <c r="L31" s="125" t="s">
        <v>27</v>
      </c>
      <c r="M31" s="171" t="s">
        <v>125</v>
      </c>
      <c r="N31" s="172" t="s">
        <v>93</v>
      </c>
      <c r="O31" s="126"/>
      <c r="P31" s="144"/>
      <c r="R31" s="57" t="s">
        <v>92</v>
      </c>
      <c r="S31" s="57"/>
      <c r="T31" s="58"/>
      <c r="U31" s="58"/>
      <c r="V31" s="58"/>
      <c r="W31" s="58"/>
      <c r="X31" s="58">
        <v>0.03</v>
      </c>
      <c r="Y31" s="58" t="s">
        <v>104</v>
      </c>
      <c r="Z31" s="58"/>
      <c r="AA31" s="61" t="s">
        <v>106</v>
      </c>
    </row>
    <row r="32" spans="1:29" s="2" customFormat="1" ht="19.5" customHeight="1" thickTop="1" x14ac:dyDescent="0.25">
      <c r="A32" s="11"/>
      <c r="B32" s="169" t="s">
        <v>65</v>
      </c>
      <c r="C32" s="169" t="s">
        <v>63</v>
      </c>
      <c r="D32" s="176">
        <v>2000</v>
      </c>
      <c r="E32" s="85">
        <f t="shared" ref="E32:E42" si="0">MATCH(C32,ConstType,0)</f>
        <v>4</v>
      </c>
      <c r="F32" s="113">
        <f>IF(B32=0,0,(VLOOKUP(B32,BVDtable,3+E32)))</f>
        <v>161.49</v>
      </c>
      <c r="G32" s="116">
        <f t="shared" ref="G32:G42" si="1">F32*D32</f>
        <v>322980</v>
      </c>
      <c r="H32" s="83"/>
      <c r="I32" s="83"/>
      <c r="J32" s="83"/>
      <c r="K32" s="83"/>
      <c r="L32" s="131" t="s">
        <v>68</v>
      </c>
      <c r="M32" s="134" t="s">
        <v>76</v>
      </c>
      <c r="N32" s="234" t="s">
        <v>129</v>
      </c>
      <c r="O32" s="235"/>
      <c r="P32" s="235"/>
      <c r="Q32" s="185"/>
      <c r="R32" s="12" t="s">
        <v>95</v>
      </c>
      <c r="S32" s="59" t="s">
        <v>101</v>
      </c>
      <c r="T32" s="75" t="s">
        <v>102</v>
      </c>
      <c r="U32" s="11" t="s">
        <v>107</v>
      </c>
      <c r="V32" s="11" t="s">
        <v>103</v>
      </c>
      <c r="W32" s="75" t="s">
        <v>108</v>
      </c>
      <c r="X32" s="11" t="s">
        <v>105</v>
      </c>
      <c r="Y32" s="11"/>
      <c r="Z32" s="11"/>
      <c r="AA32" s="60"/>
    </row>
    <row r="33" spans="2:27" ht="19.5" customHeight="1" x14ac:dyDescent="0.25">
      <c r="B33" s="111"/>
      <c r="C33" s="111"/>
      <c r="D33" s="177"/>
      <c r="E33" s="86" t="e">
        <f t="shared" si="0"/>
        <v>#N/A</v>
      </c>
      <c r="F33" s="112">
        <f t="shared" ref="F33:F42" si="2">IF(B33=0,0,(VLOOKUP(B33,BVDtable,3+E33)))</f>
        <v>0</v>
      </c>
      <c r="G33" s="114">
        <f t="shared" si="1"/>
        <v>0</v>
      </c>
      <c r="H33" s="83"/>
      <c r="I33" s="83"/>
      <c r="J33" s="83"/>
      <c r="K33" s="84"/>
      <c r="L33" s="130" t="s">
        <v>29</v>
      </c>
      <c r="M33" s="135" t="s">
        <v>11</v>
      </c>
      <c r="N33" s="236" t="s">
        <v>118</v>
      </c>
      <c r="O33" s="237"/>
      <c r="P33" s="237"/>
      <c r="R33" s="98" t="s">
        <v>98</v>
      </c>
      <c r="S33" s="62">
        <v>160.49</v>
      </c>
      <c r="T33" s="63"/>
      <c r="U33" s="63"/>
      <c r="V33" s="63">
        <f>S33*0.3</f>
        <v>48.146999999999998</v>
      </c>
      <c r="W33" s="63"/>
      <c r="X33" s="63">
        <f>X31*(S33+V33)</f>
        <v>6.2591099999999997</v>
      </c>
      <c r="Y33" s="63">
        <f>((S33+V33)*0.03)+(S33+V33)</f>
        <v>214.89610999999999</v>
      </c>
      <c r="Z33" s="63"/>
      <c r="AA33" s="64">
        <f>IF(G43=0,Y39,IF(G43&lt;=15000,Y33,IF(G43&lt;=100000,Y34,IF(G43&lt;=500000,Y35,IF(G43&lt;=1000000,Y36,Y37)))))</f>
        <v>3020.1851992000002</v>
      </c>
    </row>
    <row r="34" spans="2:27" ht="19.5" customHeight="1" x14ac:dyDescent="0.25">
      <c r="B34" s="110"/>
      <c r="C34" s="178"/>
      <c r="D34" s="177"/>
      <c r="E34" s="86" t="e">
        <f t="shared" si="0"/>
        <v>#N/A</v>
      </c>
      <c r="F34" s="112">
        <f t="shared" si="2"/>
        <v>0</v>
      </c>
      <c r="G34" s="114">
        <f t="shared" si="1"/>
        <v>0</v>
      </c>
      <c r="H34" s="83"/>
      <c r="I34" s="83"/>
      <c r="J34" s="83"/>
      <c r="K34" s="84"/>
      <c r="L34" s="132" t="s">
        <v>65</v>
      </c>
      <c r="M34" s="135" t="s">
        <v>21</v>
      </c>
      <c r="N34" s="236" t="s">
        <v>120</v>
      </c>
      <c r="O34" s="237"/>
      <c r="P34" s="237"/>
      <c r="R34" s="99" t="s">
        <v>96</v>
      </c>
      <c r="S34" s="70">
        <v>161.12</v>
      </c>
      <c r="T34" s="71">
        <f>((G43-15000)/1000)*8.48</f>
        <v>2611.6704000000004</v>
      </c>
      <c r="U34" s="71">
        <f>S34+T34</f>
        <v>2772.7904000000003</v>
      </c>
      <c r="V34" s="71">
        <f>(U34)*0.3</f>
        <v>831.83712000000003</v>
      </c>
      <c r="W34" s="71">
        <f>U34+V34</f>
        <v>3604.6275200000005</v>
      </c>
      <c r="X34" s="71">
        <f>$X$31*(W34)</f>
        <v>108.1388256</v>
      </c>
      <c r="Y34" s="71">
        <f>S34+V34+T34+X34</f>
        <v>3712.7663456000005</v>
      </c>
      <c r="Z34" s="63"/>
      <c r="AA34" s="64"/>
    </row>
    <row r="35" spans="2:27" ht="19.5" customHeight="1" x14ac:dyDescent="0.25">
      <c r="B35" s="111"/>
      <c r="C35" s="111"/>
      <c r="D35" s="201"/>
      <c r="E35" s="86" t="e">
        <f t="shared" si="0"/>
        <v>#N/A</v>
      </c>
      <c r="F35" s="112">
        <f t="shared" si="2"/>
        <v>0</v>
      </c>
      <c r="G35" s="114">
        <f t="shared" si="1"/>
        <v>0</v>
      </c>
      <c r="H35" s="83"/>
      <c r="I35" s="83"/>
      <c r="J35" s="83"/>
      <c r="K35" s="115"/>
      <c r="L35" s="133" t="s">
        <v>19</v>
      </c>
      <c r="M35" s="137" t="s">
        <v>64</v>
      </c>
      <c r="N35" s="236" t="s">
        <v>55</v>
      </c>
      <c r="O35" s="237"/>
      <c r="P35" s="237"/>
      <c r="R35" s="100" t="s">
        <v>97</v>
      </c>
      <c r="S35" s="68">
        <v>837.4</v>
      </c>
      <c r="T35" s="69">
        <f>((G43-100000)/1000)*6.36</f>
        <v>1418.1528000000001</v>
      </c>
      <c r="U35" s="69">
        <f>S35+T35</f>
        <v>2255.5527999999999</v>
      </c>
      <c r="V35" s="69">
        <f>(U35)*0.3</f>
        <v>676.66584</v>
      </c>
      <c r="W35" s="69">
        <f>U35+V35</f>
        <v>2932.2186400000001</v>
      </c>
      <c r="X35" s="69">
        <f>$X$31*(W35)</f>
        <v>87.966559199999992</v>
      </c>
      <c r="Y35" s="69">
        <f>S35+V35+T35+X35</f>
        <v>3020.1851992000002</v>
      </c>
      <c r="Z35" s="63"/>
      <c r="AA35" s="64"/>
    </row>
    <row r="36" spans="2:27" ht="19.5" customHeight="1" x14ac:dyDescent="0.25">
      <c r="B36" s="111"/>
      <c r="C36" s="111"/>
      <c r="D36" s="202"/>
      <c r="E36" s="86" t="e">
        <f t="shared" si="0"/>
        <v>#N/A</v>
      </c>
      <c r="F36" s="112">
        <f t="shared" si="2"/>
        <v>0</v>
      </c>
      <c r="G36" s="114">
        <f t="shared" si="1"/>
        <v>0</v>
      </c>
      <c r="H36" s="83"/>
      <c r="I36" s="87"/>
      <c r="J36" s="87"/>
      <c r="K36" s="84"/>
      <c r="L36" s="132" t="s">
        <v>67</v>
      </c>
      <c r="M36" s="136" t="s">
        <v>33</v>
      </c>
      <c r="N36" s="238" t="s">
        <v>130</v>
      </c>
      <c r="O36" s="239"/>
      <c r="P36" s="239"/>
      <c r="R36" s="101" t="s">
        <v>99</v>
      </c>
      <c r="S36" s="73">
        <v>3112.72</v>
      </c>
      <c r="T36" s="72">
        <f>((G43-500000)/1000)*3.28</f>
        <v>-580.62559999999996</v>
      </c>
      <c r="U36" s="72">
        <f>S36+T36</f>
        <v>2532.0944</v>
      </c>
      <c r="V36" s="72">
        <f>(U36)*0.3</f>
        <v>759.62831999999992</v>
      </c>
      <c r="W36" s="72">
        <f>U36+V36</f>
        <v>3291.7227199999998</v>
      </c>
      <c r="X36" s="72">
        <f>$X$31*(W36)</f>
        <v>98.751681599999984</v>
      </c>
      <c r="Y36" s="72">
        <f>S36+V36+T36+X36</f>
        <v>3390.4744015999995</v>
      </c>
      <c r="Z36" s="63"/>
      <c r="AA36" s="64"/>
    </row>
    <row r="37" spans="2:27" ht="19.5" customHeight="1" thickBot="1" x14ac:dyDescent="0.3">
      <c r="B37" s="111"/>
      <c r="C37" s="111"/>
      <c r="D37" s="177"/>
      <c r="E37" s="86" t="e">
        <f t="shared" si="0"/>
        <v>#N/A</v>
      </c>
      <c r="F37" s="112">
        <f t="shared" si="2"/>
        <v>0</v>
      </c>
      <c r="G37" s="114">
        <f t="shared" si="1"/>
        <v>0</v>
      </c>
      <c r="H37" s="83"/>
      <c r="I37" s="87"/>
      <c r="J37" s="87"/>
      <c r="K37" s="84"/>
      <c r="L37" s="133" t="s">
        <v>58</v>
      </c>
      <c r="M37" s="135" t="s">
        <v>40</v>
      </c>
      <c r="N37" s="236" t="s">
        <v>46</v>
      </c>
      <c r="O37" s="237"/>
      <c r="P37" s="237"/>
      <c r="R37" s="102" t="s">
        <v>100</v>
      </c>
      <c r="S37" s="65">
        <v>4758.34</v>
      </c>
      <c r="T37" s="66">
        <f>((G43-1000000)/1000)*2.12</f>
        <v>-1435.2824000000001</v>
      </c>
      <c r="U37" s="74">
        <f>S37+T37</f>
        <v>3323.0576000000001</v>
      </c>
      <c r="V37" s="74">
        <f>(U37)*0.3</f>
        <v>996.91728000000001</v>
      </c>
      <c r="W37" s="74">
        <f>U37+V37</f>
        <v>4319.9748799999998</v>
      </c>
      <c r="X37" s="74">
        <f>$X$31*(W37)</f>
        <v>129.5992464</v>
      </c>
      <c r="Y37" s="66">
        <f>S37+V37+T37+X37</f>
        <v>4449.5741263999998</v>
      </c>
      <c r="Z37" s="66"/>
      <c r="AA37" s="67"/>
    </row>
    <row r="38" spans="2:27" ht="19.5" customHeight="1" thickBot="1" x14ac:dyDescent="0.3">
      <c r="B38" s="111"/>
      <c r="C38" s="111"/>
      <c r="D38" s="177"/>
      <c r="E38" s="86" t="e">
        <f t="shared" si="0"/>
        <v>#N/A</v>
      </c>
      <c r="F38" s="112">
        <f t="shared" si="2"/>
        <v>0</v>
      </c>
      <c r="G38" s="114">
        <f t="shared" si="1"/>
        <v>0</v>
      </c>
      <c r="H38" s="83"/>
      <c r="I38" s="87"/>
      <c r="J38" s="87"/>
      <c r="K38" s="84"/>
      <c r="L38" s="132" t="s">
        <v>72</v>
      </c>
      <c r="M38" s="162" t="s">
        <v>10</v>
      </c>
      <c r="N38" s="240" t="s">
        <v>132</v>
      </c>
      <c r="O38" s="241"/>
      <c r="P38" s="241"/>
    </row>
    <row r="39" spans="2:27" ht="19.5" customHeight="1" thickTop="1" thickBot="1" x14ac:dyDescent="0.3">
      <c r="B39" s="110"/>
      <c r="C39" s="111"/>
      <c r="D39" s="177"/>
      <c r="E39" s="86" t="e">
        <f t="shared" si="0"/>
        <v>#N/A</v>
      </c>
      <c r="F39" s="112">
        <f t="shared" si="2"/>
        <v>0</v>
      </c>
      <c r="G39" s="114">
        <f t="shared" si="1"/>
        <v>0</v>
      </c>
      <c r="H39" s="83"/>
      <c r="I39" s="87"/>
      <c r="J39" s="87"/>
      <c r="K39" s="84"/>
      <c r="L39" s="145" t="s">
        <v>20</v>
      </c>
      <c r="M39" s="160" t="s">
        <v>53</v>
      </c>
      <c r="N39" s="242" t="s">
        <v>34</v>
      </c>
      <c r="O39" s="243"/>
      <c r="P39" s="243"/>
      <c r="Y39" s="1" t="s">
        <v>126</v>
      </c>
    </row>
    <row r="40" spans="2:27" ht="19.5" customHeight="1" thickTop="1" thickBot="1" x14ac:dyDescent="0.3">
      <c r="B40" s="111"/>
      <c r="C40" s="180"/>
      <c r="D40" s="179"/>
      <c r="E40" s="86" t="e">
        <f t="shared" si="0"/>
        <v>#N/A</v>
      </c>
      <c r="F40" s="112">
        <f t="shared" si="2"/>
        <v>0</v>
      </c>
      <c r="G40" s="114">
        <f t="shared" si="1"/>
        <v>0</v>
      </c>
      <c r="H40" s="83"/>
      <c r="I40" s="87"/>
      <c r="J40" s="87"/>
      <c r="K40" s="84"/>
      <c r="L40" s="146" t="s">
        <v>18</v>
      </c>
      <c r="M40" s="148" t="s">
        <v>69</v>
      </c>
      <c r="N40" s="223" t="s">
        <v>119</v>
      </c>
      <c r="O40" s="224"/>
      <c r="P40" s="224"/>
    </row>
    <row r="41" spans="2:27" ht="19.5" customHeight="1" thickTop="1" x14ac:dyDescent="0.25">
      <c r="B41" s="110"/>
      <c r="C41" s="180"/>
      <c r="D41" s="204"/>
      <c r="E41" s="86" t="e">
        <f t="shared" si="0"/>
        <v>#N/A</v>
      </c>
      <c r="F41" s="112">
        <f t="shared" si="2"/>
        <v>0</v>
      </c>
      <c r="G41" s="114">
        <f t="shared" si="1"/>
        <v>0</v>
      </c>
      <c r="H41" s="83"/>
      <c r="I41" s="87"/>
      <c r="J41" s="87"/>
      <c r="K41" s="84"/>
      <c r="L41" s="147" t="s">
        <v>54</v>
      </c>
      <c r="M41" s="149" t="s">
        <v>8</v>
      </c>
      <c r="N41" s="261" t="s">
        <v>131</v>
      </c>
      <c r="O41" s="262"/>
      <c r="P41" s="262"/>
    </row>
    <row r="42" spans="2:27" ht="19.5" customHeight="1" thickBot="1" x14ac:dyDescent="0.3">
      <c r="B42" s="170"/>
      <c r="C42" s="170"/>
      <c r="D42" s="203"/>
      <c r="E42" s="86" t="e">
        <f t="shared" si="0"/>
        <v>#N/A</v>
      </c>
      <c r="F42" s="112">
        <f t="shared" si="2"/>
        <v>0</v>
      </c>
      <c r="G42" s="117">
        <f t="shared" si="1"/>
        <v>0</v>
      </c>
      <c r="H42" s="83"/>
      <c r="I42" s="87"/>
      <c r="J42" s="87"/>
      <c r="K42" s="84"/>
      <c r="L42" s="142" t="s">
        <v>52</v>
      </c>
      <c r="M42" s="151" t="s">
        <v>56</v>
      </c>
      <c r="N42" s="270" t="s">
        <v>66</v>
      </c>
      <c r="O42" s="271"/>
      <c r="P42" s="271"/>
    </row>
    <row r="43" spans="2:27" ht="19.5" customHeight="1" thickTop="1" thickBot="1" x14ac:dyDescent="0.25">
      <c r="B43" s="118"/>
      <c r="C43" s="181" t="s">
        <v>86</v>
      </c>
      <c r="D43" s="182">
        <f>SUM(D32:D42)</f>
        <v>2000</v>
      </c>
      <c r="E43" s="89" t="e">
        <f>MATCH("R-3",B32:B42,0)</f>
        <v>#N/A</v>
      </c>
      <c r="F43" s="218"/>
      <c r="G43" s="129">
        <f>SUM(G32:G42)</f>
        <v>322980</v>
      </c>
      <c r="H43" s="83"/>
      <c r="I43" s="87"/>
      <c r="J43" s="87"/>
      <c r="K43" s="84"/>
      <c r="L43" s="150" t="s">
        <v>75</v>
      </c>
      <c r="M43" s="152" t="s">
        <v>44</v>
      </c>
      <c r="N43" s="213"/>
      <c r="O43" s="214"/>
      <c r="P43" s="214"/>
    </row>
    <row r="44" spans="2:27" ht="19.5" customHeight="1" thickTop="1" thickBot="1" x14ac:dyDescent="0.25">
      <c r="B44" s="90"/>
      <c r="C44" s="90"/>
      <c r="D44" s="90"/>
      <c r="E44" s="89" t="b">
        <f>IFERROR(E43,FALSE)</f>
        <v>0</v>
      </c>
      <c r="F44" s="219"/>
      <c r="G44" s="90"/>
      <c r="H44" s="83"/>
      <c r="I44" s="87"/>
      <c r="J44" s="87"/>
      <c r="K44" s="84"/>
      <c r="L44" s="133" t="s">
        <v>36</v>
      </c>
      <c r="M44" s="137" t="s">
        <v>16</v>
      </c>
      <c r="N44" s="211"/>
      <c r="O44" s="212"/>
      <c r="P44" s="212"/>
    </row>
    <row r="45" spans="2:27" ht="19.5" customHeight="1" thickBot="1" x14ac:dyDescent="0.25">
      <c r="B45" s="90"/>
      <c r="C45" s="96"/>
      <c r="D45" s="127"/>
      <c r="E45" s="108">
        <f>IF(E44,0.00355,IF(D43&gt;10000,0.00355,IF(D43&gt;7000,0.00455,0.00655)))</f>
        <v>6.5500000000000003E-3</v>
      </c>
      <c r="F45" s="128"/>
      <c r="G45" s="200">
        <f>AA33</f>
        <v>3020.1851992000002</v>
      </c>
      <c r="H45" s="83"/>
      <c r="I45" s="87"/>
      <c r="J45" s="87"/>
      <c r="K45" s="84"/>
      <c r="L45" s="132" t="s">
        <v>83</v>
      </c>
      <c r="M45" s="136" t="s">
        <v>73</v>
      </c>
      <c r="N45" s="211"/>
      <c r="O45" s="212"/>
      <c r="P45" s="212"/>
    </row>
    <row r="46" spans="2:27" ht="19.5" customHeight="1" thickTop="1" x14ac:dyDescent="0.2">
      <c r="B46" s="220"/>
      <c r="C46" s="221"/>
      <c r="D46" s="221"/>
      <c r="E46" s="222"/>
      <c r="F46" s="221"/>
      <c r="G46" s="221"/>
      <c r="H46" s="83"/>
      <c r="I46" s="87"/>
      <c r="J46" s="87"/>
      <c r="K46" s="84"/>
      <c r="L46" s="147" t="s">
        <v>77</v>
      </c>
      <c r="M46" s="149" t="s">
        <v>28</v>
      </c>
      <c r="N46" s="261" t="s">
        <v>127</v>
      </c>
      <c r="O46" s="262"/>
      <c r="P46" s="262"/>
    </row>
    <row r="47" spans="2:27" ht="37.5" customHeight="1" x14ac:dyDescent="0.2">
      <c r="B47" s="220"/>
      <c r="C47" s="221"/>
      <c r="D47" s="221"/>
      <c r="E47" s="221"/>
      <c r="F47" s="221"/>
      <c r="G47" s="221"/>
      <c r="H47" s="83"/>
      <c r="I47" s="87"/>
      <c r="J47" s="87"/>
      <c r="K47" s="84"/>
      <c r="L47" s="138" t="s">
        <v>79</v>
      </c>
      <c r="M47" s="139" t="s">
        <v>0</v>
      </c>
      <c r="N47" s="263" t="s">
        <v>128</v>
      </c>
      <c r="O47" s="264"/>
      <c r="P47" s="264"/>
    </row>
    <row r="48" spans="2:27" ht="19.5" customHeight="1" x14ac:dyDescent="0.2">
      <c r="B48" s="220"/>
      <c r="C48" s="221"/>
      <c r="D48" s="221"/>
      <c r="E48" s="221"/>
      <c r="F48" s="221"/>
      <c r="G48" s="221"/>
      <c r="H48" s="83"/>
      <c r="I48" s="87"/>
      <c r="J48" s="87"/>
      <c r="K48" s="84"/>
      <c r="L48" s="140" t="s">
        <v>4</v>
      </c>
      <c r="M48" s="157" t="s">
        <v>30</v>
      </c>
      <c r="N48" s="265" t="s">
        <v>31</v>
      </c>
      <c r="O48" s="266"/>
      <c r="P48" s="266"/>
    </row>
    <row r="49" spans="1:19" ht="19.5" customHeight="1" x14ac:dyDescent="0.2">
      <c r="B49" s="11"/>
      <c r="C49" s="11"/>
      <c r="D49" s="75"/>
      <c r="E49" s="11"/>
      <c r="F49" s="11"/>
      <c r="G49" s="11"/>
      <c r="H49" s="83"/>
      <c r="I49" s="83"/>
      <c r="J49" s="83"/>
      <c r="K49" s="84"/>
      <c r="L49" s="138" t="s">
        <v>78</v>
      </c>
      <c r="M49" s="151" t="s">
        <v>14</v>
      </c>
      <c r="N49" s="265" t="s">
        <v>13</v>
      </c>
      <c r="O49" s="266"/>
      <c r="P49" s="266"/>
      <c r="R49" s="1"/>
      <c r="S49" s="1"/>
    </row>
    <row r="50" spans="1:19" ht="19.5" customHeight="1" thickBot="1" x14ac:dyDescent="0.25">
      <c r="B50" s="11"/>
      <c r="C50" s="11"/>
      <c r="D50" s="75"/>
      <c r="E50" s="11"/>
      <c r="F50" s="11"/>
      <c r="G50" s="11"/>
      <c r="H50" s="83"/>
      <c r="I50" s="83"/>
      <c r="J50" s="83"/>
      <c r="K50" s="84"/>
      <c r="L50" s="142" t="s">
        <v>81</v>
      </c>
      <c r="M50" s="153" t="s">
        <v>25</v>
      </c>
      <c r="N50" s="270"/>
      <c r="O50" s="271"/>
      <c r="P50" s="271"/>
      <c r="R50" s="1"/>
      <c r="S50" s="1"/>
    </row>
    <row r="51" spans="1:19" ht="19.5" customHeight="1" thickTop="1" thickBot="1" x14ac:dyDescent="0.25">
      <c r="B51" s="11"/>
      <c r="C51" s="11"/>
      <c r="D51" s="75"/>
      <c r="E51" s="11"/>
      <c r="F51" s="11"/>
      <c r="G51" s="11"/>
      <c r="H51" s="83"/>
      <c r="I51" s="83"/>
      <c r="J51" s="83"/>
      <c r="K51" s="84"/>
      <c r="L51" s="158" t="s">
        <v>22</v>
      </c>
      <c r="M51" s="159" t="s">
        <v>61</v>
      </c>
      <c r="N51" s="254" t="s">
        <v>57</v>
      </c>
      <c r="O51" s="255"/>
      <c r="P51" s="255"/>
      <c r="R51" s="1"/>
      <c r="S51" s="1"/>
    </row>
    <row r="52" spans="1:19" ht="19.5" customHeight="1" thickTop="1" x14ac:dyDescent="0.2">
      <c r="B52" s="11"/>
      <c r="C52" s="11"/>
      <c r="D52" s="75"/>
      <c r="E52" s="11"/>
      <c r="F52" s="11"/>
      <c r="G52" s="11"/>
      <c r="H52" s="83"/>
      <c r="I52" s="83"/>
      <c r="J52" s="83"/>
      <c r="K52" s="84"/>
      <c r="L52" s="138" t="s">
        <v>38</v>
      </c>
      <c r="M52" s="149" t="s">
        <v>9</v>
      </c>
      <c r="N52" s="256" t="s">
        <v>49</v>
      </c>
      <c r="O52" s="257"/>
      <c r="P52" s="257"/>
      <c r="R52" s="1"/>
      <c r="S52" s="1"/>
    </row>
    <row r="53" spans="1:19" ht="19.5" customHeight="1" x14ac:dyDescent="0.2">
      <c r="B53" s="11"/>
      <c r="C53" s="11"/>
      <c r="D53" s="75"/>
      <c r="E53" s="11"/>
      <c r="F53" s="11"/>
      <c r="G53" s="11"/>
      <c r="H53" s="83"/>
      <c r="I53" s="83"/>
      <c r="J53" s="83"/>
      <c r="K53" s="84"/>
      <c r="L53" s="141" t="s">
        <v>37</v>
      </c>
      <c r="M53" s="143" t="s">
        <v>80</v>
      </c>
      <c r="N53" s="258" t="s">
        <v>12</v>
      </c>
      <c r="O53" s="259"/>
      <c r="P53" s="259"/>
      <c r="R53" s="1"/>
      <c r="S53" s="1"/>
    </row>
    <row r="54" spans="1:19" ht="19.5" customHeight="1" x14ac:dyDescent="0.25">
      <c r="B54" s="11"/>
      <c r="C54" s="11"/>
      <c r="D54" s="75"/>
      <c r="E54" s="11"/>
      <c r="F54" s="11"/>
      <c r="G54" s="11"/>
      <c r="H54" s="83"/>
      <c r="I54" s="189"/>
      <c r="J54" s="189"/>
      <c r="K54" s="84"/>
      <c r="L54" s="142" t="s">
        <v>43</v>
      </c>
      <c r="M54" s="139" t="s">
        <v>74</v>
      </c>
      <c r="N54" s="260" t="s">
        <v>51</v>
      </c>
      <c r="O54" s="257"/>
      <c r="P54" s="257"/>
      <c r="R54" s="1"/>
      <c r="S54" s="1"/>
    </row>
    <row r="55" spans="1:19" ht="19.5" customHeight="1" thickBot="1" x14ac:dyDescent="0.3">
      <c r="B55" s="11"/>
      <c r="C55" s="11"/>
      <c r="D55" s="75"/>
      <c r="E55" s="11"/>
      <c r="F55" s="11"/>
      <c r="G55" s="11"/>
      <c r="H55" s="83"/>
      <c r="I55" s="189"/>
      <c r="J55" s="189"/>
      <c r="K55" s="84"/>
      <c r="L55" s="163" t="s">
        <v>42</v>
      </c>
      <c r="M55" s="154" t="s">
        <v>24</v>
      </c>
      <c r="N55" s="242"/>
      <c r="O55" s="243"/>
      <c r="P55" s="243"/>
      <c r="R55" s="1"/>
      <c r="S55" s="1"/>
    </row>
    <row r="56" spans="1:19" ht="19.5" customHeight="1" thickTop="1" x14ac:dyDescent="0.25">
      <c r="B56" s="11"/>
      <c r="C56" s="11"/>
      <c r="D56" s="75"/>
      <c r="E56" s="11"/>
      <c r="F56" s="11"/>
      <c r="G56" s="11"/>
      <c r="H56" s="83"/>
      <c r="I56" s="189"/>
      <c r="J56" s="189"/>
      <c r="K56" s="84"/>
      <c r="L56" s="150" t="s">
        <v>41</v>
      </c>
      <c r="M56" s="152" t="s">
        <v>32</v>
      </c>
      <c r="N56" s="213" t="s">
        <v>26</v>
      </c>
      <c r="O56" s="214"/>
      <c r="P56" s="214"/>
      <c r="R56" s="1"/>
      <c r="S56" s="1"/>
    </row>
    <row r="57" spans="1:19" ht="19.5" customHeight="1" thickBot="1" x14ac:dyDescent="0.3">
      <c r="H57" s="83"/>
      <c r="I57" s="189"/>
      <c r="J57" s="189"/>
      <c r="K57" s="84"/>
      <c r="L57" s="132" t="s">
        <v>39</v>
      </c>
      <c r="M57" s="137" t="s">
        <v>45</v>
      </c>
      <c r="N57" s="211" t="s">
        <v>82</v>
      </c>
      <c r="O57" s="212"/>
      <c r="P57" s="212"/>
      <c r="R57" s="1"/>
      <c r="S57" s="1"/>
    </row>
    <row r="58" spans="1:19" ht="19.5" customHeight="1" thickTop="1" x14ac:dyDescent="0.25">
      <c r="H58" s="83"/>
      <c r="I58" s="189"/>
      <c r="J58" s="189"/>
      <c r="K58" s="84"/>
      <c r="L58" s="156" t="s">
        <v>23</v>
      </c>
      <c r="M58" s="155" t="s">
        <v>35</v>
      </c>
      <c r="N58" s="209" t="s">
        <v>71</v>
      </c>
      <c r="O58" s="210"/>
      <c r="P58" s="210"/>
      <c r="R58" s="1"/>
      <c r="S58" s="1"/>
    </row>
    <row r="59" spans="1:19" s="17" customFormat="1" ht="50.25" customHeight="1" x14ac:dyDescent="0.2">
      <c r="A59" s="105"/>
      <c r="B59" s="2"/>
      <c r="C59" s="2"/>
      <c r="D59" s="3"/>
      <c r="E59" s="2"/>
      <c r="F59" s="2"/>
      <c r="G59" s="2"/>
      <c r="H59" s="88"/>
      <c r="I59" s="190"/>
      <c r="J59" s="190"/>
      <c r="K59" s="88"/>
      <c r="L59" s="252" t="s">
        <v>122</v>
      </c>
      <c r="M59" s="253"/>
      <c r="N59" s="253"/>
      <c r="O59" s="253"/>
      <c r="P59" s="253"/>
      <c r="Q59" s="186"/>
      <c r="R59" s="1"/>
    </row>
    <row r="60" spans="1:19" s="9" customFormat="1" ht="36.75" customHeight="1" x14ac:dyDescent="0.2">
      <c r="A60" s="96"/>
      <c r="B60" s="2"/>
      <c r="C60" s="2"/>
      <c r="D60" s="3"/>
      <c r="E60" s="2"/>
      <c r="F60" s="2"/>
      <c r="G60" s="2"/>
      <c r="H60" s="90"/>
      <c r="I60" s="191"/>
      <c r="J60" s="191"/>
      <c r="K60" s="90"/>
      <c r="L60" s="161" t="s">
        <v>123</v>
      </c>
      <c r="M60" s="205" t="s">
        <v>124</v>
      </c>
      <c r="N60" s="206"/>
      <c r="O60" s="206"/>
      <c r="P60" s="206"/>
      <c r="Q60" s="96"/>
      <c r="R60" s="17"/>
    </row>
    <row r="61" spans="1:19" s="9" customFormat="1" ht="50.25" customHeight="1" x14ac:dyDescent="0.25">
      <c r="A61" s="96"/>
      <c r="B61" s="2"/>
      <c r="C61" s="2"/>
      <c r="D61" s="3"/>
      <c r="E61" s="2"/>
      <c r="F61" s="2"/>
      <c r="G61" s="2"/>
      <c r="H61" s="91"/>
      <c r="I61" s="192"/>
      <c r="J61" s="193"/>
      <c r="K61" s="194"/>
      <c r="L61" s="121" t="s">
        <v>116</v>
      </c>
      <c r="M61" s="244" t="s">
        <v>133</v>
      </c>
      <c r="N61" s="245"/>
      <c r="O61" s="245"/>
      <c r="P61" s="246"/>
      <c r="Q61" s="187"/>
    </row>
    <row r="62" spans="1:19" ht="49.5" customHeight="1" x14ac:dyDescent="0.2">
      <c r="H62" s="83"/>
      <c r="I62" s="193"/>
      <c r="J62" s="193"/>
      <c r="K62" s="84"/>
      <c r="L62" s="124" t="s">
        <v>115</v>
      </c>
      <c r="M62" s="225" t="s">
        <v>134</v>
      </c>
      <c r="N62" s="226"/>
      <c r="O62" s="226"/>
      <c r="P62" s="226"/>
      <c r="Q62" s="188"/>
      <c r="R62" s="9"/>
      <c r="S62" s="1"/>
    </row>
    <row r="63" spans="1:19" s="10" customFormat="1" ht="45" customHeight="1" x14ac:dyDescent="0.2">
      <c r="B63" s="2"/>
      <c r="C63" s="2"/>
      <c r="D63" s="3"/>
      <c r="E63" s="2"/>
      <c r="F63" s="11"/>
      <c r="G63" s="11"/>
      <c r="I63" s="195"/>
      <c r="J63" s="195"/>
      <c r="K63" s="84"/>
      <c r="L63" s="123" t="s">
        <v>114</v>
      </c>
      <c r="M63" s="267" t="s">
        <v>135</v>
      </c>
      <c r="N63" s="268"/>
      <c r="O63" s="268"/>
      <c r="P63" s="269"/>
      <c r="R63" s="1"/>
    </row>
    <row r="64" spans="1:19" s="9" customFormat="1" ht="51.75" customHeight="1" x14ac:dyDescent="0.2">
      <c r="A64" s="96"/>
      <c r="B64" s="2"/>
      <c r="C64" s="2"/>
      <c r="D64" s="3"/>
      <c r="E64" s="2"/>
      <c r="F64" s="2"/>
      <c r="G64" s="11"/>
      <c r="H64" s="91"/>
      <c r="I64" s="91"/>
      <c r="J64" s="91"/>
      <c r="K64" s="90"/>
      <c r="L64" s="122" t="s">
        <v>113</v>
      </c>
      <c r="M64" s="247" t="s">
        <v>117</v>
      </c>
      <c r="N64" s="248"/>
      <c r="O64" s="248"/>
      <c r="P64" s="248"/>
      <c r="Q64" s="187"/>
      <c r="R64" s="10"/>
    </row>
    <row r="65" spans="1:26" s="9" customFormat="1" ht="33" customHeight="1" x14ac:dyDescent="0.2">
      <c r="A65" s="96"/>
      <c r="B65" s="2"/>
      <c r="C65" s="2"/>
      <c r="D65" s="3"/>
      <c r="E65" s="2"/>
      <c r="F65" s="2"/>
      <c r="G65" s="91"/>
      <c r="H65" s="15"/>
      <c r="I65" s="196"/>
      <c r="J65" s="196"/>
      <c r="K65" s="197"/>
      <c r="L65" s="1"/>
      <c r="M65" s="1"/>
      <c r="N65" s="1"/>
      <c r="O65" s="1"/>
      <c r="P65" s="1"/>
      <c r="Q65" s="96"/>
    </row>
    <row r="66" spans="1:26" s="9" customFormat="1" ht="15.75" customHeight="1" x14ac:dyDescent="0.2">
      <c r="A66" s="96"/>
      <c r="B66" s="2"/>
      <c r="C66" s="2"/>
      <c r="D66" s="3"/>
      <c r="E66" s="2"/>
      <c r="F66" s="2"/>
      <c r="G66" s="2"/>
      <c r="H66" s="15"/>
      <c r="I66" s="196"/>
      <c r="J66" s="196"/>
      <c r="K66" s="197"/>
      <c r="L66" s="1"/>
      <c r="M66" s="1"/>
      <c r="N66" s="1"/>
      <c r="O66" s="1"/>
      <c r="P66" s="1"/>
      <c r="Q66" s="96"/>
    </row>
    <row r="67" spans="1:26" ht="4.5" customHeight="1" x14ac:dyDescent="0.2">
      <c r="Q67" s="13"/>
      <c r="R67" s="9"/>
      <c r="S67" s="13"/>
      <c r="T67" s="13"/>
      <c r="U67" s="13"/>
      <c r="V67" s="13"/>
      <c r="W67" s="13"/>
      <c r="X67" s="13"/>
      <c r="Y67" s="13"/>
      <c r="Z67" s="13"/>
    </row>
    <row r="68" spans="1:26" x14ac:dyDescent="0.2">
      <c r="R68" s="13"/>
      <c r="S68" s="1"/>
    </row>
    <row r="69" spans="1:26" x14ac:dyDescent="0.2">
      <c r="R69" s="1"/>
      <c r="S69" s="1"/>
    </row>
    <row r="70" spans="1:26" x14ac:dyDescent="0.2">
      <c r="R70" s="1"/>
      <c r="S70" s="1"/>
    </row>
  </sheetData>
  <sheetProtection password="CD5B" sheet="1" objects="1" scenarios="1" selectLockedCells="1"/>
  <customSheetViews>
    <customSheetView guid="{82C23FDF-3319-45E1-81A6-571CA12F54C4}" scale="70" showGridLines="0" fitToPage="1" printArea="1" hiddenColumns="1">
      <selection activeCell="AH19" sqref="AH19"/>
      <colBreaks count="1" manualBreakCount="1">
        <brk id="11" max="1048575" man="1"/>
      </colBreaks>
      <pageMargins left="0.22" right="0.23" top="0.37" bottom="0.47" header="0.26" footer="0.3"/>
      <printOptions horizontalCentered="1" verticalCentered="1"/>
      <pageSetup paperSize="3" scale="93" orientation="landscape" useFirstPageNumber="1" horizontalDpi="300" verticalDpi="300" r:id="rId1"/>
      <headerFooter alignWithMargins="0"/>
    </customSheetView>
  </customSheetViews>
  <mergeCells count="46">
    <mergeCell ref="M64:P64"/>
    <mergeCell ref="L29:P29"/>
    <mergeCell ref="L59:P59"/>
    <mergeCell ref="N51:P51"/>
    <mergeCell ref="N52:P52"/>
    <mergeCell ref="N53:P53"/>
    <mergeCell ref="N54:P54"/>
    <mergeCell ref="N55:P55"/>
    <mergeCell ref="N46:P46"/>
    <mergeCell ref="N47:P47"/>
    <mergeCell ref="N48:P48"/>
    <mergeCell ref="N49:P49"/>
    <mergeCell ref="M63:P63"/>
    <mergeCell ref="N50:P50"/>
    <mergeCell ref="N41:P41"/>
    <mergeCell ref="N42:P42"/>
    <mergeCell ref="M62:P62"/>
    <mergeCell ref="B48:G48"/>
    <mergeCell ref="B28:C30"/>
    <mergeCell ref="D28:D30"/>
    <mergeCell ref="F28:G30"/>
    <mergeCell ref="N32:P32"/>
    <mergeCell ref="N33:P33"/>
    <mergeCell ref="N34:P34"/>
    <mergeCell ref="N35:P35"/>
    <mergeCell ref="N36:P36"/>
    <mergeCell ref="N37:P37"/>
    <mergeCell ref="N38:P38"/>
    <mergeCell ref="N39:P39"/>
    <mergeCell ref="N43:P43"/>
    <mergeCell ref="M61:P61"/>
    <mergeCell ref="B47:G47"/>
    <mergeCell ref="B10:N10"/>
    <mergeCell ref="B4:P4"/>
    <mergeCell ref="B5:P5"/>
    <mergeCell ref="F43:F44"/>
    <mergeCell ref="B46:G46"/>
    <mergeCell ref="N40:P40"/>
    <mergeCell ref="M60:P60"/>
    <mergeCell ref="N30:P30"/>
    <mergeCell ref="B19:G27"/>
    <mergeCell ref="N58:P58"/>
    <mergeCell ref="N44:P44"/>
    <mergeCell ref="N45:P45"/>
    <mergeCell ref="N56:P56"/>
    <mergeCell ref="N57:P57"/>
  </mergeCells>
  <dataValidations count="3">
    <dataValidation type="list" allowBlank="1" showInputMessage="1" showErrorMessage="1" sqref="B32:B42">
      <formula1>OccupancyGroup</formula1>
    </dataValidation>
    <dataValidation type="list" allowBlank="1" showInputMessage="1" showErrorMessage="1" sqref="C33:C42">
      <formula1>"IA, IB, IIA, IIB, IIIA, IIIB, IV, VA, VB"</formula1>
    </dataValidation>
    <dataValidation type="list" allowBlank="1" showInputMessage="1" showErrorMessage="1" sqref="C32">
      <formula1>"IA, IB, IIA, IIB, IIIA, IIIB, IV, VA, VB"</formula1>
    </dataValidation>
  </dataValidations>
  <printOptions horizontalCentered="1" verticalCentered="1"/>
  <pageMargins left="0.25" right="0.25" top="0.75" bottom="0.75" header="0.3" footer="0.3"/>
  <pageSetup paperSize="3" scale="78" orientation="portrait" useFirstPageNumber="1" horizontalDpi="300" verticalDpi="300" r:id="rId2"/>
  <headerFooter alignWithMargins="0"/>
  <colBreaks count="1" manualBreakCount="1">
    <brk id="10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C1:N34"/>
  <sheetViews>
    <sheetView workbookViewId="0">
      <selection activeCell="N30" sqref="C4:N30"/>
    </sheetView>
  </sheetViews>
  <sheetFormatPr defaultRowHeight="12.75" x14ac:dyDescent="0.2"/>
  <cols>
    <col min="1" max="2" width="2.5703125" style="14" customWidth="1"/>
    <col min="3" max="3" width="9.140625" style="20" customWidth="1"/>
    <col min="4" max="4" width="46.7109375" style="20" customWidth="1"/>
    <col min="5" max="5" width="45.85546875" style="20" customWidth="1"/>
    <col min="6" max="14" width="6.5703125" style="20" customWidth="1"/>
    <col min="15" max="16384" width="9.140625" style="14"/>
  </cols>
  <sheetData>
    <row r="1" spans="3:14" x14ac:dyDescent="0.2">
      <c r="F1" s="272"/>
      <c r="G1" s="272"/>
      <c r="H1" s="272"/>
      <c r="I1" s="272"/>
      <c r="J1" s="272"/>
      <c r="K1" s="272"/>
      <c r="L1" s="272"/>
      <c r="M1" s="272"/>
      <c r="N1" s="272"/>
    </row>
    <row r="2" spans="3:14" ht="18.75" thickBot="1" x14ac:dyDescent="0.25">
      <c r="C2" s="274" t="s">
        <v>94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spans="3:14" ht="13.5" thickBot="1" x14ac:dyDescent="0.25">
      <c r="C3" s="21"/>
      <c r="D3" s="22"/>
      <c r="E3" s="22"/>
      <c r="F3" s="23" t="s">
        <v>50</v>
      </c>
      <c r="G3" s="24" t="s">
        <v>48</v>
      </c>
      <c r="H3" s="24" t="s">
        <v>62</v>
      </c>
      <c r="I3" s="24" t="s">
        <v>63</v>
      </c>
      <c r="J3" s="24" t="s">
        <v>3</v>
      </c>
      <c r="K3" s="24" t="s">
        <v>2</v>
      </c>
      <c r="L3" s="24" t="s">
        <v>59</v>
      </c>
      <c r="M3" s="24" t="s">
        <v>7</v>
      </c>
      <c r="N3" s="25" t="s">
        <v>6</v>
      </c>
    </row>
    <row r="4" spans="3:14" ht="13.5" customHeight="1" x14ac:dyDescent="0.2">
      <c r="C4" s="26" t="s">
        <v>68</v>
      </c>
      <c r="D4" s="27" t="s">
        <v>76</v>
      </c>
      <c r="E4" s="28" t="s">
        <v>60</v>
      </c>
      <c r="F4" s="29">
        <v>229.03</v>
      </c>
      <c r="G4" s="30">
        <v>221.51</v>
      </c>
      <c r="H4" s="30">
        <v>216.1</v>
      </c>
      <c r="I4" s="30">
        <v>207.06</v>
      </c>
      <c r="J4" s="30">
        <v>194.68</v>
      </c>
      <c r="K4" s="30">
        <v>189.07</v>
      </c>
      <c r="L4" s="30">
        <v>200.1</v>
      </c>
      <c r="M4" s="30">
        <v>177.95</v>
      </c>
      <c r="N4" s="31">
        <v>171.21</v>
      </c>
    </row>
    <row r="5" spans="3:14" ht="13.5" customHeight="1" x14ac:dyDescent="0.2">
      <c r="C5" s="32" t="s">
        <v>29</v>
      </c>
      <c r="D5" s="33" t="s">
        <v>11</v>
      </c>
      <c r="E5" s="34" t="s">
        <v>60</v>
      </c>
      <c r="F5" s="35">
        <v>209.87</v>
      </c>
      <c r="G5" s="36">
        <v>202.35</v>
      </c>
      <c r="H5" s="36">
        <v>196.94</v>
      </c>
      <c r="I5" s="36">
        <v>187.9</v>
      </c>
      <c r="J5" s="36">
        <v>175.62</v>
      </c>
      <c r="K5" s="36">
        <v>170.01</v>
      </c>
      <c r="L5" s="36">
        <v>180.94</v>
      </c>
      <c r="M5" s="36">
        <v>158.88999999999999</v>
      </c>
      <c r="N5" s="37">
        <v>152.15</v>
      </c>
    </row>
    <row r="6" spans="3:14" ht="13.5" customHeight="1" x14ac:dyDescent="0.2">
      <c r="C6" s="32" t="s">
        <v>65</v>
      </c>
      <c r="D6" s="33" t="s">
        <v>21</v>
      </c>
      <c r="E6" s="34"/>
      <c r="F6" s="35">
        <v>177.89</v>
      </c>
      <c r="G6" s="36">
        <v>172.85</v>
      </c>
      <c r="H6" s="36">
        <v>168.07</v>
      </c>
      <c r="I6" s="36">
        <v>161.49</v>
      </c>
      <c r="J6" s="36">
        <v>151.97999999999999</v>
      </c>
      <c r="K6" s="36">
        <v>147.78</v>
      </c>
      <c r="L6" s="36">
        <v>155.80000000000001</v>
      </c>
      <c r="M6" s="36">
        <v>137.68</v>
      </c>
      <c r="N6" s="37">
        <v>132.99</v>
      </c>
    </row>
    <row r="7" spans="3:14" ht="13.5" customHeight="1" x14ac:dyDescent="0.2">
      <c r="C7" s="32" t="s">
        <v>19</v>
      </c>
      <c r="D7" s="33" t="s">
        <v>64</v>
      </c>
      <c r="E7" s="34" t="s">
        <v>55</v>
      </c>
      <c r="F7" s="35">
        <v>176.89</v>
      </c>
      <c r="G7" s="36">
        <v>171.85</v>
      </c>
      <c r="H7" s="36">
        <v>166.07</v>
      </c>
      <c r="I7" s="36">
        <v>160.49</v>
      </c>
      <c r="J7" s="36">
        <v>149.97999999999999</v>
      </c>
      <c r="K7" s="36">
        <v>146.78</v>
      </c>
      <c r="L7" s="36">
        <v>154.80000000000001</v>
      </c>
      <c r="M7" s="36">
        <v>135.68</v>
      </c>
      <c r="N7" s="37">
        <v>131.99</v>
      </c>
    </row>
    <row r="8" spans="3:14" ht="13.5" customHeight="1" x14ac:dyDescent="0.2">
      <c r="C8" s="32" t="s">
        <v>67</v>
      </c>
      <c r="D8" s="33" t="s">
        <v>33</v>
      </c>
      <c r="E8" s="34" t="s">
        <v>70</v>
      </c>
      <c r="F8" s="35">
        <v>211.95</v>
      </c>
      <c r="G8" s="36">
        <v>204.43</v>
      </c>
      <c r="H8" s="36">
        <v>199.02</v>
      </c>
      <c r="I8" s="36">
        <v>189.98</v>
      </c>
      <c r="J8" s="36">
        <v>177.95</v>
      </c>
      <c r="K8" s="36">
        <v>172.34</v>
      </c>
      <c r="L8" s="36">
        <v>183.02</v>
      </c>
      <c r="M8" s="36">
        <v>161.22</v>
      </c>
      <c r="N8" s="37">
        <v>154.47999999999999</v>
      </c>
    </row>
    <row r="9" spans="3:14" ht="13.5" customHeight="1" x14ac:dyDescent="0.2">
      <c r="C9" s="32" t="s">
        <v>58</v>
      </c>
      <c r="D9" s="33" t="s">
        <v>40</v>
      </c>
      <c r="E9" s="34" t="s">
        <v>46</v>
      </c>
      <c r="F9" s="35">
        <v>176.88</v>
      </c>
      <c r="G9" s="36">
        <v>169.36</v>
      </c>
      <c r="H9" s="36">
        <v>162.94999999999999</v>
      </c>
      <c r="I9" s="36">
        <v>154.91</v>
      </c>
      <c r="J9" s="36">
        <v>141.72999999999999</v>
      </c>
      <c r="K9" s="36">
        <v>137.12</v>
      </c>
      <c r="L9" s="36">
        <v>147.94999999999999</v>
      </c>
      <c r="M9" s="36">
        <v>125</v>
      </c>
      <c r="N9" s="37">
        <v>119.26</v>
      </c>
    </row>
    <row r="10" spans="3:14" ht="13.5" customHeight="1" x14ac:dyDescent="0.2">
      <c r="C10" s="32" t="s">
        <v>72</v>
      </c>
      <c r="D10" s="33" t="s">
        <v>10</v>
      </c>
      <c r="E10" s="34"/>
      <c r="F10" s="35">
        <v>208.87</v>
      </c>
      <c r="G10" s="36">
        <v>201.35</v>
      </c>
      <c r="H10" s="36">
        <v>194.94</v>
      </c>
      <c r="I10" s="36">
        <v>186.9</v>
      </c>
      <c r="J10" s="36">
        <v>173.62</v>
      </c>
      <c r="K10" s="36">
        <v>169.01</v>
      </c>
      <c r="L10" s="36">
        <v>179.94</v>
      </c>
      <c r="M10" s="36">
        <v>156.88999999999999</v>
      </c>
      <c r="N10" s="37">
        <v>151.15</v>
      </c>
    </row>
    <row r="11" spans="3:14" ht="13.5" customHeight="1" x14ac:dyDescent="0.2">
      <c r="C11" s="38" t="s">
        <v>20</v>
      </c>
      <c r="D11" s="39" t="s">
        <v>53</v>
      </c>
      <c r="E11" s="40" t="s">
        <v>34</v>
      </c>
      <c r="F11" s="41">
        <v>182.89</v>
      </c>
      <c r="G11" s="42">
        <v>176.17</v>
      </c>
      <c r="H11" s="42">
        <v>170.32</v>
      </c>
      <c r="I11" s="42">
        <v>161.88</v>
      </c>
      <c r="J11" s="42">
        <v>147.55000000000001</v>
      </c>
      <c r="K11" s="42">
        <v>142</v>
      </c>
      <c r="L11" s="42">
        <v>155.49</v>
      </c>
      <c r="M11" s="42">
        <v>129.49</v>
      </c>
      <c r="N11" s="43">
        <v>123.76</v>
      </c>
    </row>
    <row r="12" spans="3:14" ht="13.5" customHeight="1" x14ac:dyDescent="0.2">
      <c r="C12" s="32" t="s">
        <v>18</v>
      </c>
      <c r="D12" s="33" t="s">
        <v>69</v>
      </c>
      <c r="E12" s="34" t="s">
        <v>15</v>
      </c>
      <c r="F12" s="35">
        <v>192.29</v>
      </c>
      <c r="G12" s="36">
        <v>185.47</v>
      </c>
      <c r="H12" s="36">
        <v>180.15</v>
      </c>
      <c r="I12" s="36">
        <v>172.12</v>
      </c>
      <c r="J12" s="36">
        <v>160.72</v>
      </c>
      <c r="K12" s="36">
        <v>152.55000000000001</v>
      </c>
      <c r="L12" s="36">
        <v>166.18</v>
      </c>
      <c r="M12" s="36">
        <v>140.46</v>
      </c>
      <c r="N12" s="37">
        <v>136.18</v>
      </c>
    </row>
    <row r="13" spans="3:14" ht="13.5" customHeight="1" x14ac:dyDescent="0.2">
      <c r="C13" s="38" t="s">
        <v>54</v>
      </c>
      <c r="D13" s="39" t="s">
        <v>8</v>
      </c>
      <c r="E13" s="44" t="s">
        <v>66</v>
      </c>
      <c r="F13" s="41">
        <v>108.98</v>
      </c>
      <c r="G13" s="42">
        <v>103.99</v>
      </c>
      <c r="H13" s="42">
        <v>97.83</v>
      </c>
      <c r="I13" s="42">
        <v>94.17</v>
      </c>
      <c r="J13" s="42">
        <v>84.37</v>
      </c>
      <c r="K13" s="42">
        <v>80.56</v>
      </c>
      <c r="L13" s="42">
        <v>90.16</v>
      </c>
      <c r="M13" s="42">
        <v>69.5</v>
      </c>
      <c r="N13" s="43">
        <v>65.44</v>
      </c>
    </row>
    <row r="14" spans="3:14" ht="13.5" customHeight="1" x14ac:dyDescent="0.2">
      <c r="C14" s="38" t="s">
        <v>52</v>
      </c>
      <c r="D14" s="39" t="s">
        <v>56</v>
      </c>
      <c r="E14" s="40" t="s">
        <v>66</v>
      </c>
      <c r="F14" s="41">
        <v>107.98</v>
      </c>
      <c r="G14" s="42">
        <v>102.99</v>
      </c>
      <c r="H14" s="42">
        <v>97.83</v>
      </c>
      <c r="I14" s="42">
        <v>93.17</v>
      </c>
      <c r="J14" s="42">
        <v>84.37</v>
      </c>
      <c r="K14" s="42">
        <v>79.56</v>
      </c>
      <c r="L14" s="42">
        <v>89.16</v>
      </c>
      <c r="M14" s="42">
        <v>69.5</v>
      </c>
      <c r="N14" s="43">
        <v>64.44</v>
      </c>
    </row>
    <row r="15" spans="3:14" ht="13.5" customHeight="1" x14ac:dyDescent="0.2">
      <c r="C15" s="32" t="s">
        <v>75</v>
      </c>
      <c r="D15" s="33" t="s">
        <v>44</v>
      </c>
      <c r="E15" s="34"/>
      <c r="F15" s="35">
        <v>102.01</v>
      </c>
      <c r="G15" s="36">
        <v>97.02</v>
      </c>
      <c r="H15" s="36">
        <v>91.86</v>
      </c>
      <c r="I15" s="36">
        <v>87.2</v>
      </c>
      <c r="J15" s="36">
        <v>78.599999999999994</v>
      </c>
      <c r="K15" s="36">
        <v>73.790000000000006</v>
      </c>
      <c r="L15" s="36">
        <v>83.19</v>
      </c>
      <c r="M15" s="36">
        <v>63.73</v>
      </c>
      <c r="N15" s="45">
        <v>0</v>
      </c>
    </row>
    <row r="16" spans="3:14" ht="13.5" customHeight="1" x14ac:dyDescent="0.2">
      <c r="C16" s="32" t="s">
        <v>36</v>
      </c>
      <c r="D16" s="33" t="s">
        <v>16</v>
      </c>
      <c r="E16" s="34"/>
      <c r="F16" s="35">
        <v>102.01</v>
      </c>
      <c r="G16" s="36">
        <v>97.02</v>
      </c>
      <c r="H16" s="36">
        <v>91.86</v>
      </c>
      <c r="I16" s="36">
        <v>87.2</v>
      </c>
      <c r="J16" s="36">
        <v>78.599999999999994</v>
      </c>
      <c r="K16" s="36">
        <v>73.790000000000006</v>
      </c>
      <c r="L16" s="36">
        <v>83.19</v>
      </c>
      <c r="M16" s="36">
        <v>63.73</v>
      </c>
      <c r="N16" s="37">
        <v>58.67</v>
      </c>
    </row>
    <row r="17" spans="3:14" ht="13.5" customHeight="1" x14ac:dyDescent="0.2">
      <c r="C17" s="32" t="s">
        <v>83</v>
      </c>
      <c r="D17" s="33" t="s">
        <v>73</v>
      </c>
      <c r="E17" s="34"/>
      <c r="F17" s="35">
        <v>182.89</v>
      </c>
      <c r="G17" s="36">
        <v>176.17</v>
      </c>
      <c r="H17" s="36">
        <v>170.32</v>
      </c>
      <c r="I17" s="36">
        <v>161.88</v>
      </c>
      <c r="J17" s="36">
        <v>147.55000000000001</v>
      </c>
      <c r="K17" s="36">
        <v>142</v>
      </c>
      <c r="L17" s="36">
        <v>155.49</v>
      </c>
      <c r="M17" s="36">
        <v>129.49</v>
      </c>
      <c r="N17" s="37">
        <v>123.76</v>
      </c>
    </row>
    <row r="18" spans="3:14" ht="13.5" customHeight="1" x14ac:dyDescent="0.2">
      <c r="C18" s="38" t="s">
        <v>77</v>
      </c>
      <c r="D18" s="39" t="s">
        <v>28</v>
      </c>
      <c r="E18" s="40" t="s">
        <v>84</v>
      </c>
      <c r="F18" s="41">
        <v>182.53</v>
      </c>
      <c r="G18" s="42">
        <v>175.88</v>
      </c>
      <c r="H18" s="42">
        <v>170.97</v>
      </c>
      <c r="I18" s="42">
        <v>162.72999999999999</v>
      </c>
      <c r="J18" s="42">
        <v>150.55000000000001</v>
      </c>
      <c r="K18" s="42">
        <v>146.47999999999999</v>
      </c>
      <c r="L18" s="42">
        <v>162.72999999999999</v>
      </c>
      <c r="M18" s="42">
        <v>135.02000000000001</v>
      </c>
      <c r="N18" s="43">
        <v>130.72</v>
      </c>
    </row>
    <row r="19" spans="3:14" ht="13.5" customHeight="1" x14ac:dyDescent="0.2">
      <c r="C19" s="38" t="s">
        <v>79</v>
      </c>
      <c r="D19" s="39" t="s">
        <v>0</v>
      </c>
      <c r="E19" s="40" t="s">
        <v>17</v>
      </c>
      <c r="F19" s="41">
        <v>308.5</v>
      </c>
      <c r="G19" s="42">
        <v>301.79000000000002</v>
      </c>
      <c r="H19" s="42">
        <v>295.93</v>
      </c>
      <c r="I19" s="42">
        <v>287.5</v>
      </c>
      <c r="J19" s="42">
        <v>272.14</v>
      </c>
      <c r="K19" s="46">
        <v>0</v>
      </c>
      <c r="L19" s="42">
        <v>281.10000000000002</v>
      </c>
      <c r="M19" s="42">
        <v>254.09</v>
      </c>
      <c r="N19" s="47">
        <v>0</v>
      </c>
    </row>
    <row r="20" spans="3:14" ht="13.5" customHeight="1" x14ac:dyDescent="0.2">
      <c r="C20" s="38" t="s">
        <v>4</v>
      </c>
      <c r="D20" s="39" t="s">
        <v>30</v>
      </c>
      <c r="E20" s="40" t="s">
        <v>31</v>
      </c>
      <c r="F20" s="41">
        <v>213.56</v>
      </c>
      <c r="G20" s="42">
        <v>206.85</v>
      </c>
      <c r="H20" s="42">
        <v>200.99</v>
      </c>
      <c r="I20" s="42">
        <v>192.56</v>
      </c>
      <c r="J20" s="42">
        <v>179.22</v>
      </c>
      <c r="K20" s="46">
        <v>0</v>
      </c>
      <c r="L20" s="42">
        <v>186.16</v>
      </c>
      <c r="M20" s="42">
        <v>161.16999999999999</v>
      </c>
      <c r="N20" s="47">
        <v>0</v>
      </c>
    </row>
    <row r="21" spans="3:14" ht="13.5" customHeight="1" x14ac:dyDescent="0.2">
      <c r="C21" s="38" t="s">
        <v>78</v>
      </c>
      <c r="D21" s="39" t="s">
        <v>14</v>
      </c>
      <c r="E21" s="40" t="s">
        <v>13</v>
      </c>
      <c r="F21" s="41">
        <v>208.37</v>
      </c>
      <c r="G21" s="42">
        <v>201.66</v>
      </c>
      <c r="H21" s="42">
        <v>195.8</v>
      </c>
      <c r="I21" s="42">
        <v>187.37</v>
      </c>
      <c r="J21" s="42">
        <v>174.54</v>
      </c>
      <c r="K21" s="42">
        <v>167.98</v>
      </c>
      <c r="L21" s="42">
        <v>180.97</v>
      </c>
      <c r="M21" s="42">
        <v>156.47999999999999</v>
      </c>
      <c r="N21" s="43">
        <v>148.74</v>
      </c>
    </row>
    <row r="22" spans="3:14" ht="13.5" customHeight="1" x14ac:dyDescent="0.2">
      <c r="C22" s="38" t="s">
        <v>81</v>
      </c>
      <c r="D22" s="39" t="s">
        <v>25</v>
      </c>
      <c r="E22" s="40"/>
      <c r="F22" s="41">
        <v>182.53</v>
      </c>
      <c r="G22" s="42">
        <v>175.88</v>
      </c>
      <c r="H22" s="42">
        <v>170.97</v>
      </c>
      <c r="I22" s="42">
        <v>162.72999999999999</v>
      </c>
      <c r="J22" s="42">
        <v>150.55000000000001</v>
      </c>
      <c r="K22" s="42">
        <v>146.47999999999999</v>
      </c>
      <c r="L22" s="42">
        <v>162.72999999999999</v>
      </c>
      <c r="M22" s="42">
        <v>135.02000000000001</v>
      </c>
      <c r="N22" s="43">
        <v>130.72</v>
      </c>
    </row>
    <row r="23" spans="3:14" ht="13.5" customHeight="1" x14ac:dyDescent="0.2">
      <c r="C23" s="32" t="s">
        <v>22</v>
      </c>
      <c r="D23" s="33" t="s">
        <v>61</v>
      </c>
      <c r="E23" s="34" t="s">
        <v>57</v>
      </c>
      <c r="F23" s="35">
        <v>132.61000000000001</v>
      </c>
      <c r="G23" s="36">
        <v>127.57</v>
      </c>
      <c r="H23" s="36">
        <v>121.79</v>
      </c>
      <c r="I23" s="36">
        <v>116.21</v>
      </c>
      <c r="J23" s="36">
        <v>106.35</v>
      </c>
      <c r="K23" s="36">
        <v>103.15</v>
      </c>
      <c r="L23" s="36">
        <v>110.52</v>
      </c>
      <c r="M23" s="36">
        <v>92.05</v>
      </c>
      <c r="N23" s="37">
        <v>88.36</v>
      </c>
    </row>
    <row r="24" spans="3:14" ht="13.5" customHeight="1" x14ac:dyDescent="0.2">
      <c r="C24" s="38" t="s">
        <v>38</v>
      </c>
      <c r="D24" s="39" t="s">
        <v>9</v>
      </c>
      <c r="E24" s="40" t="s">
        <v>49</v>
      </c>
      <c r="F24" s="41">
        <v>184.11</v>
      </c>
      <c r="G24" s="42">
        <v>177.46</v>
      </c>
      <c r="H24" s="42">
        <v>172.55</v>
      </c>
      <c r="I24" s="42">
        <v>164.31</v>
      </c>
      <c r="J24" s="42">
        <v>152.38</v>
      </c>
      <c r="K24" s="42">
        <v>148.31</v>
      </c>
      <c r="L24" s="42">
        <v>164.31</v>
      </c>
      <c r="M24" s="42">
        <v>136.85</v>
      </c>
      <c r="N24" s="43">
        <v>132.55000000000001</v>
      </c>
    </row>
    <row r="25" spans="3:14" ht="13.5" customHeight="1" x14ac:dyDescent="0.2">
      <c r="C25" s="38" t="s">
        <v>37</v>
      </c>
      <c r="D25" s="39" t="s">
        <v>80</v>
      </c>
      <c r="E25" s="40" t="s">
        <v>12</v>
      </c>
      <c r="F25" s="41">
        <v>154.38</v>
      </c>
      <c r="G25" s="42">
        <v>147.72999999999999</v>
      </c>
      <c r="H25" s="42">
        <v>142.82</v>
      </c>
      <c r="I25" s="42">
        <v>134.58000000000001</v>
      </c>
      <c r="J25" s="42">
        <v>123.25</v>
      </c>
      <c r="K25" s="46">
        <v>119.18</v>
      </c>
      <c r="L25" s="42">
        <v>134.58000000000001</v>
      </c>
      <c r="M25" s="42">
        <v>107.72</v>
      </c>
      <c r="N25" s="47">
        <v>103.42</v>
      </c>
    </row>
    <row r="26" spans="3:14" ht="13.5" customHeight="1" x14ac:dyDescent="0.2">
      <c r="C26" s="38" t="s">
        <v>43</v>
      </c>
      <c r="D26" s="39" t="s">
        <v>74</v>
      </c>
      <c r="E26" s="40" t="s">
        <v>51</v>
      </c>
      <c r="F26" s="41">
        <v>143.93</v>
      </c>
      <c r="G26" s="42">
        <v>139.97</v>
      </c>
      <c r="H26" s="42">
        <v>136.51</v>
      </c>
      <c r="I26" s="42">
        <v>132.83000000000001</v>
      </c>
      <c r="J26" s="42">
        <v>127.95</v>
      </c>
      <c r="K26" s="46">
        <v>124.61</v>
      </c>
      <c r="L26" s="42">
        <v>130.57</v>
      </c>
      <c r="M26" s="42">
        <v>119.73</v>
      </c>
      <c r="N26" s="47">
        <v>112.65</v>
      </c>
    </row>
    <row r="27" spans="3:14" ht="13.5" customHeight="1" x14ac:dyDescent="0.2">
      <c r="C27" s="38" t="s">
        <v>87</v>
      </c>
      <c r="D27" s="39" t="s">
        <v>88</v>
      </c>
      <c r="E27" s="40"/>
      <c r="F27" s="41">
        <v>182.53</v>
      </c>
      <c r="G27" s="42">
        <v>175.88</v>
      </c>
      <c r="H27" s="42">
        <v>170.97</v>
      </c>
      <c r="I27" s="42">
        <v>162.72999999999999</v>
      </c>
      <c r="J27" s="42">
        <v>150.55000000000001</v>
      </c>
      <c r="K27" s="42">
        <v>146.47999999999999</v>
      </c>
      <c r="L27" s="42">
        <v>162.72999999999999</v>
      </c>
      <c r="M27" s="42">
        <v>135.02000000000001</v>
      </c>
      <c r="N27" s="43">
        <v>130.72</v>
      </c>
    </row>
    <row r="28" spans="3:14" ht="13.5" customHeight="1" x14ac:dyDescent="0.2">
      <c r="C28" s="32" t="s">
        <v>41</v>
      </c>
      <c r="D28" s="33" t="s">
        <v>32</v>
      </c>
      <c r="E28" s="34" t="s">
        <v>26</v>
      </c>
      <c r="F28" s="35">
        <v>101.01</v>
      </c>
      <c r="G28" s="36">
        <v>96.02</v>
      </c>
      <c r="H28" s="36">
        <v>89.86</v>
      </c>
      <c r="I28" s="36">
        <v>86.2</v>
      </c>
      <c r="J28" s="36">
        <v>76.599999999999994</v>
      </c>
      <c r="K28" s="36">
        <v>72.790000000000006</v>
      </c>
      <c r="L28" s="36">
        <v>82.19</v>
      </c>
      <c r="M28" s="36">
        <v>61.73</v>
      </c>
      <c r="N28" s="37">
        <v>57.67</v>
      </c>
    </row>
    <row r="29" spans="3:14" ht="13.5" customHeight="1" x14ac:dyDescent="0.2">
      <c r="C29" s="32" t="s">
        <v>39</v>
      </c>
      <c r="D29" s="33" t="s">
        <v>45</v>
      </c>
      <c r="E29" s="34" t="s">
        <v>82</v>
      </c>
      <c r="F29" s="35">
        <v>100.01</v>
      </c>
      <c r="G29" s="36">
        <v>95.02</v>
      </c>
      <c r="H29" s="36">
        <v>89.86</v>
      </c>
      <c r="I29" s="36">
        <v>85.2</v>
      </c>
      <c r="J29" s="36">
        <v>76.599999999999994</v>
      </c>
      <c r="K29" s="36">
        <v>71.790000000000006</v>
      </c>
      <c r="L29" s="36">
        <v>81.19</v>
      </c>
      <c r="M29" s="36">
        <v>61.73</v>
      </c>
      <c r="N29" s="37">
        <v>56.67</v>
      </c>
    </row>
    <row r="30" spans="3:14" ht="13.5" customHeight="1" thickBot="1" x14ac:dyDescent="0.25">
      <c r="C30" s="48" t="s">
        <v>23</v>
      </c>
      <c r="D30" s="49" t="s">
        <v>35</v>
      </c>
      <c r="E30" s="50" t="s">
        <v>71</v>
      </c>
      <c r="F30" s="51">
        <v>77.819999999999993</v>
      </c>
      <c r="G30" s="52">
        <v>73.48</v>
      </c>
      <c r="H30" s="52">
        <v>69.040000000000006</v>
      </c>
      <c r="I30" s="52">
        <v>65.52</v>
      </c>
      <c r="J30" s="52">
        <v>59.23</v>
      </c>
      <c r="K30" s="52">
        <v>55.31</v>
      </c>
      <c r="L30" s="52">
        <v>62.58</v>
      </c>
      <c r="M30" s="52">
        <v>46.83</v>
      </c>
      <c r="N30" s="53">
        <v>44.63</v>
      </c>
    </row>
    <row r="31" spans="3:14" x14ac:dyDescent="0.2">
      <c r="D31" s="54"/>
      <c r="E31" s="54"/>
      <c r="F31" s="55"/>
      <c r="G31" s="55"/>
      <c r="H31" s="55"/>
      <c r="I31" s="55"/>
      <c r="J31" s="55"/>
      <c r="K31" s="55"/>
      <c r="L31" s="55"/>
      <c r="M31" s="55"/>
      <c r="N31" s="55"/>
    </row>
    <row r="32" spans="3:14" x14ac:dyDescent="0.2">
      <c r="C32" s="56" t="s">
        <v>47</v>
      </c>
      <c r="D32" s="273" t="s">
        <v>5</v>
      </c>
      <c r="E32" s="273"/>
      <c r="F32" s="55"/>
      <c r="G32" s="55"/>
      <c r="H32" s="55"/>
      <c r="I32" s="55"/>
      <c r="J32" s="55"/>
      <c r="K32" s="55"/>
      <c r="L32" s="55"/>
      <c r="M32" s="55"/>
      <c r="N32" s="55"/>
    </row>
    <row r="33" spans="4:14" x14ac:dyDescent="0.2">
      <c r="D33" s="54" t="s">
        <v>89</v>
      </c>
      <c r="E33" s="54"/>
      <c r="F33" s="55"/>
      <c r="G33" s="55"/>
      <c r="H33" s="55"/>
      <c r="I33" s="55"/>
      <c r="J33" s="55"/>
      <c r="K33" s="55"/>
      <c r="L33" s="55"/>
      <c r="M33" s="55"/>
      <c r="N33" s="55"/>
    </row>
    <row r="34" spans="4:14" x14ac:dyDescent="0.2">
      <c r="D34" s="54"/>
      <c r="E34" s="54"/>
      <c r="F34" s="55"/>
      <c r="G34" s="55"/>
      <c r="H34" s="55"/>
      <c r="I34" s="55"/>
      <c r="J34" s="55"/>
      <c r="K34" s="55"/>
      <c r="L34" s="55"/>
      <c r="M34" s="55"/>
      <c r="N34" s="55"/>
    </row>
  </sheetData>
  <sheetProtection password="8F6B" sheet="1" objects="1" scenarios="1" selectLockedCells="1" selectUnlockedCells="1"/>
  <customSheetViews>
    <customSheetView guid="{82C23FDF-3319-45E1-81A6-571CA12F54C4}" fitToPage="1" state="hidden">
      <selection activeCell="N30" sqref="C4:N30"/>
      <pageMargins left="0.53749999999999998" right="0.53749999999999998" top="0.48" bottom="0.36" header="0.32" footer="0.17"/>
      <printOptions horizontalCentered="1" verticalCentered="1"/>
      <pageSetup scale="77" orientation="landscape" horizontalDpi="300" verticalDpi="300" r:id="rId1"/>
      <headerFooter alignWithMargins="0">
        <oddHeader>&amp;C&amp;A</oddHeader>
        <oddFooter>&amp;CPage &amp;P</oddFooter>
      </headerFooter>
    </customSheetView>
  </customSheetViews>
  <mergeCells count="3">
    <mergeCell ref="F1:N1"/>
    <mergeCell ref="D32:E32"/>
    <mergeCell ref="C2:N2"/>
  </mergeCells>
  <printOptions horizontalCentered="1" verticalCentered="1"/>
  <pageMargins left="0.53749999999999998" right="0.53749999999999998" top="0.48" bottom="0.36" header="0.32" footer="0.17"/>
  <pageSetup scale="77" orientation="landscape" horizontalDpi="300" verticalDpi="300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194074560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Fee Estimator</vt:lpstr>
      <vt:lpstr>BVD</vt:lpstr>
      <vt:lpstr>BVDtable</vt:lpstr>
      <vt:lpstr>ConstType</vt:lpstr>
      <vt:lpstr>OccupancyGroup</vt:lpstr>
      <vt:lpstr>'Fee Estimator'!Print_Area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 estimator</dc:title>
  <dc:creator>Robert Kinsey</dc:creator>
  <cp:lastModifiedBy>De La Cruz, Javier A.</cp:lastModifiedBy>
  <cp:revision>1</cp:revision>
  <cp:lastPrinted>2015-11-25T21:52:50Z</cp:lastPrinted>
  <dcterms:created xsi:type="dcterms:W3CDTF">2008-01-26T01:43:47Z</dcterms:created>
  <dcterms:modified xsi:type="dcterms:W3CDTF">2015-12-15T23:21:45Z</dcterms:modified>
</cp:coreProperties>
</file>